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eb Najomtien2564\wordpress 2569\ITA_2026\O_10\New folder\"/>
    </mc:Choice>
  </mc:AlternateContent>
  <xr:revisionPtr revIDLastSave="0" documentId="13_ncr:1_{007044B1-D322-4D36-B2D1-F5FC8B8558A6}" xr6:coauthVersionLast="47" xr6:coauthVersionMax="47" xr10:uidLastSave="{00000000-0000-0000-0000-000000000000}"/>
  <bookViews>
    <workbookView xWindow="-120" yWindow="-120" windowWidth="19440" windowHeight="11520" xr2:uid="{7B00CC3E-190C-4EA6-B0B7-24ED14CC3C35}"/>
  </bookViews>
  <sheets>
    <sheet name="ความก้าวหน้าใช้งบ" sheetId="1" r:id="rId1"/>
    <sheet name="สรุปภาพรวมการใช้จ่ายงบ" sheetId="2" r:id="rId2"/>
  </sheets>
  <definedNames>
    <definedName name="_xlnm.Print_Area" localSheetId="0">ความก้าวหน้าใช้งบ!$A$1:$T$81</definedName>
    <definedName name="_xlnm.Print_Area" localSheetId="1">สรุปภาพรวมการใช้จ่ายงบ!$A$1:$D$22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5" i="1" l="1"/>
  <c r="C35" i="1"/>
  <c r="H9" i="1"/>
  <c r="A6" i="2"/>
  <c r="L7" i="1"/>
  <c r="J7" i="1"/>
  <c r="I7" i="1"/>
  <c r="H7" i="1"/>
  <c r="G7" i="1"/>
  <c r="R12" i="1"/>
  <c r="S12" i="1" s="1"/>
  <c r="R11" i="1"/>
  <c r="S11" i="1" s="1"/>
  <c r="R7" i="1"/>
  <c r="E9" i="1"/>
  <c r="J26" i="1"/>
  <c r="H26" i="1"/>
  <c r="E60" i="1"/>
  <c r="C60" i="1"/>
  <c r="E46" i="1"/>
  <c r="E36" i="1"/>
  <c r="E26" i="1"/>
  <c r="A67" i="1" s="1"/>
  <c r="D26" i="1"/>
  <c r="C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7" i="1"/>
  <c r="D60" i="1"/>
  <c r="E55" i="1"/>
  <c r="E54" i="1"/>
  <c r="E43" i="1"/>
  <c r="E42" i="1"/>
  <c r="D46" i="1"/>
  <c r="C46" i="1"/>
  <c r="E44" i="1"/>
  <c r="S44" i="1" s="1"/>
  <c r="D36" i="1"/>
  <c r="C36" i="1"/>
  <c r="E35" i="1"/>
  <c r="D35" i="1"/>
  <c r="C20" i="1"/>
  <c r="C23" i="1"/>
  <c r="D6" i="2"/>
  <c r="R55" i="1"/>
  <c r="S55" i="1" s="1"/>
  <c r="R54" i="1"/>
  <c r="S54" i="1" s="1"/>
  <c r="R46" i="1"/>
  <c r="E53" i="1"/>
  <c r="S43" i="1"/>
  <c r="T10" i="1"/>
  <c r="S10" i="1"/>
  <c r="R14" i="1"/>
  <c r="R17" i="1"/>
  <c r="S17" i="1" s="1"/>
  <c r="R44" i="1"/>
  <c r="R35" i="1"/>
  <c r="Q26" i="1"/>
  <c r="P26" i="1"/>
  <c r="O26" i="1"/>
  <c r="N26" i="1"/>
  <c r="M26" i="1"/>
  <c r="L26" i="1"/>
  <c r="K26" i="1"/>
  <c r="I26" i="1"/>
  <c r="F26" i="1"/>
  <c r="R25" i="1"/>
  <c r="S25" i="1" s="1"/>
  <c r="R24" i="1"/>
  <c r="S24" i="1" s="1"/>
  <c r="R23" i="1"/>
  <c r="S23" i="1" s="1"/>
  <c r="R22" i="1"/>
  <c r="S22" i="1" s="1"/>
  <c r="R21" i="1"/>
  <c r="R20" i="1"/>
  <c r="S20" i="1" s="1"/>
  <c r="R19" i="1"/>
  <c r="S19" i="1" s="1"/>
  <c r="R18" i="1"/>
  <c r="S18" i="1" s="1"/>
  <c r="R16" i="1"/>
  <c r="S16" i="1" s="1"/>
  <c r="R15" i="1"/>
  <c r="S15" i="1" s="1"/>
  <c r="R13" i="1"/>
  <c r="T13" i="1" s="1"/>
  <c r="R9" i="1"/>
  <c r="S9" i="1" s="1"/>
  <c r="R8" i="1"/>
  <c r="S8" i="1" s="1"/>
  <c r="G26" i="1" l="1"/>
  <c r="R26" i="1" s="1"/>
  <c r="F67" i="1" s="1"/>
  <c r="S42" i="1"/>
  <c r="T7" i="1"/>
  <c r="T21" i="1"/>
  <c r="R60" i="1"/>
  <c r="T14" i="1"/>
  <c r="S35" i="1"/>
  <c r="S14" i="1"/>
  <c r="T35" i="1"/>
  <c r="S13" i="1"/>
  <c r="S7" i="1"/>
  <c r="S21" i="1"/>
  <c r="T12" i="1"/>
  <c r="T19" i="1"/>
  <c r="T8" i="1"/>
  <c r="T24" i="1"/>
  <c r="T23" i="1"/>
  <c r="T25" i="1"/>
  <c r="T18" i="1"/>
  <c r="T22" i="1"/>
  <c r="T15" i="1"/>
  <c r="T16" i="1"/>
  <c r="T20" i="1"/>
  <c r="T9" i="1"/>
  <c r="T17" i="1"/>
  <c r="T11" i="1"/>
  <c r="S26" i="1" l="1"/>
  <c r="T26" i="1"/>
  <c r="B6" i="2"/>
  <c r="M67" i="1" l="1"/>
  <c r="C6" i="2" s="1"/>
</calcChain>
</file>

<file path=xl/sharedStrings.xml><?xml version="1.0" encoding="utf-8"?>
<sst xmlns="http://schemas.openxmlformats.org/spreadsheetml/2006/main" count="202" uniqueCount="97">
  <si>
    <t>แผนงาน ยุทธศาสตร์ รักษาความสงบภายในประเทศ</t>
  </si>
  <si>
    <t>กิจกรรม</t>
  </si>
  <si>
    <t>รายการ</t>
  </si>
  <si>
    <t>รับจัดสรร</t>
  </si>
  <si>
    <t>รวมรับจัดสรร</t>
  </si>
  <si>
    <t>รวมเบิก</t>
  </si>
  <si>
    <t>คงเหลือ</t>
  </si>
  <si>
    <t>%เบิก</t>
  </si>
  <si>
    <t>งบประมาณทั้งปี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</si>
  <si>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</si>
  <si>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</si>
  <si>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</si>
  <si>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</si>
  <si>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</si>
  <si>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</si>
  <si>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</si>
  <si>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</si>
  <si>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</si>
  <si>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</si>
  <si>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</si>
  <si>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</si>
  <si>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การบังคับใช้กฎหมาย</t>
  </si>
  <si>
    <t>ค่าตอบแทน OT</t>
  </si>
  <si>
    <t>เบี้ยประชุม ค่าที่พักยานพาหนะ</t>
  </si>
  <si>
    <t>ซ่อมยานพาหนะ</t>
  </si>
  <si>
    <t>ค่าเช่าทรัพย์สิน</t>
  </si>
  <si>
    <t>เช่าเครื่องถ่าย</t>
  </si>
  <si>
    <t>ทำความสะอาด</t>
  </si>
  <si>
    <t>วัสดุสำนักงาน</t>
  </si>
  <si>
    <t>วัสดุน้ำมัน รถยนต์ จยย.</t>
  </si>
  <si>
    <t>วัสดุน้ำมัน รถเช่า</t>
  </si>
  <si>
    <t>อาหารผู้ต้องหา</t>
  </si>
  <si>
    <t>วัสดุจราจร</t>
  </si>
  <si>
    <t>วัสดุจราจร บก.</t>
  </si>
  <si>
    <t>เครื่องตรวจวัดแอลกอฮอล์</t>
  </si>
  <si>
    <t>ปีใหม่ สงกรานต์</t>
  </si>
  <si>
    <t>น้ำมันชุนสัมพันธ์</t>
  </si>
  <si>
    <t>น้ำมันท่องเที่ยว</t>
  </si>
  <si>
    <t>น้ำมันชุมชนยั่งยืน</t>
  </si>
  <si>
    <t>น้ำมัน ๑ ตำรวจ ๑ โรงเรียน</t>
  </si>
  <si>
    <t>รวม</t>
  </si>
  <si>
    <t>แผนงาน ยุทธศาสตร์พัฒนาบริการประชาชนและพัฒนาประสิทธิภาพภาครัฐ</t>
  </si>
  <si>
    <t>โครงการปฏิรูประบบงานตำรวจ</t>
  </si>
  <si>
    <t>กิจกรรม การปฏิรูประบบงานสอบสวนและการบังคับใช้กฏหมาย</t>
  </si>
  <si>
    <t>งบดำเนินงาน ค่าตอบแทน ใช้สอย</t>
  </si>
  <si>
    <t>โครงการ ปราบปรามยาเสพติด</t>
  </si>
  <si>
    <t>กิจกรรม การสกัดกั้น ปราบปราม การผลิต การค้ายาเสพติด</t>
  </si>
  <si>
    <t>โครงการบริหารจัดการสกัดกั้นยาเสพติด Heart Land</t>
  </si>
  <si>
    <t>โครงการสลายเครือข่ายผู้มีอิทธิพล</t>
  </si>
  <si>
    <t>ค่าตอบแทนชุดปฏิบัติการปิดล้อม ตรวจค้น</t>
  </si>
  <si>
    <t>ตามแนวทาง ตร.ในการดำเนินการปิดล้อมตรวจค้น</t>
  </si>
  <si>
    <t>โครงการ 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</si>
  <si>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การสร้างภูมิคุ้มกันในกลุ่มเป้าหมายระดับโรงเรียนประถมศึกษาและมัธยมศึกษาหรือเทียบเท่า</t>
  </si>
  <si>
    <t>โครงการ การศึกษาเพื่อต่อต้านการใช้ยาเสพติดในโรงเรียน</t>
  </si>
  <si>
    <t>(D"A"R"E. ประเทศไทยสำหรับเป็นค่าตอบแทนการสอนครูตำรวจ</t>
  </si>
  <si>
    <t>โครงการตำรวจประสานโรงเรียน (๑ ตำรวจ ๑ โรงเรียน)</t>
  </si>
  <si>
    <t>สรุปผลการใช้จ่ายงบประมาณ ประจำปีงบประมาณ พ.ศ.๒๕๖๖</t>
  </si>
  <si>
    <t>ประมาณการงบประมาณ</t>
  </si>
  <si>
    <t>ผลการเบิกจ่ายจริง</t>
  </si>
  <si>
    <t>คิดเป็นร้อยละ</t>
  </si>
  <si>
    <t>เป็นไปตามเป้าหมาย/</t>
  </si>
  <si>
    <t>ต่ำกว่าเป้าหมาย</t>
  </si>
  <si>
    <t>ปัญหาอุปสรรค</t>
  </si>
  <si>
    <t>๑. มีการเปลี่ยนแปลงแก้ไขโครงการและยกเลิกโครงการ</t>
  </si>
  <si>
    <t>2. บุคลากรหรือเจ้าหน้าที่ขาดความรู้ความสามารถในการกำหนดคุณลักษณะเฉพาะหรือกำหนดร่างขอบเขต</t>
  </si>
  <si>
    <t>3. บุคลากรหรือเจ้าหน้าที่ขาดความรู้ความสามารถเกี่ยวกับกฏหมาย พรบ.จัดซื้อจัดจ้าง และระเบียบที่เกี่ยวข้อง</t>
  </si>
  <si>
    <t>แนวทางแก้ไข</t>
  </si>
  <si>
    <t>1. การป้องกันปัญหาเกิดซ้ำซ้อนในการจัดทำโครงการในปีงบประมาณต่อไปให้หน่วยงานที่เสนอโครงการตรวจสอบ</t>
  </si>
  <si>
    <t>และเตรียมความพร้อมในการดำเนินการ เพื่อป้องกัน การยกเลิก เปลี่ยนแปลง ทำให้เกิดความล่าช้าในการดำเนินงาน</t>
  </si>
  <si>
    <t>2. เห็นความจัดให้บุคลากรในหน่วยงานเข้ารับการอบรมศึกษาหาความรู้อย่างสม่ำเสมอ</t>
  </si>
  <si>
    <t>3. เห็นควรจัดหาบุคลากรหรือเจ้าหน้าที่ที่มีหน้าที่โดยตรงในการดำเนินการจัดซื้อจัดจ้าง</t>
  </si>
  <si>
    <t>เป็นไปตามเป้าหมาย</t>
  </si>
  <si>
    <t xml:space="preserve"> - ไม่มี</t>
  </si>
  <si>
    <t>พ.ต.ต.</t>
  </si>
  <si>
    <t xml:space="preserve">    (บุญเสริม  เงินพรวน)</t>
  </si>
  <si>
    <t>สว.อก.สภ.นาจอมเทียน</t>
  </si>
  <si>
    <t>ทราบ</t>
  </si>
  <si>
    <t>ผู้รายงาน</t>
  </si>
  <si>
    <t>พ.ต.อ.</t>
  </si>
  <si>
    <t>ผกก.สภ.นาจอมเทียน</t>
  </si>
  <si>
    <t>ฝ่ายอำนวยการได้สรุปผลการใช้จ่ายงบประมาณ</t>
  </si>
  <si>
    <t>R</t>
  </si>
  <si>
    <t>จึงเรียนมาเพื่อโปรดทราบ</t>
  </si>
  <si>
    <t>ประจำปีงบประมาณ พ.ศ.๒๕๖8</t>
  </si>
  <si>
    <t>สรุปผลการใช้จ่ายงบประมาณ ประจำปีงบประมาณ พ.ศ.๒๕๖8</t>
  </si>
  <si>
    <t>0'00</t>
  </si>
  <si>
    <t>ณ เดือน มีนาคม ๒๕๖8</t>
  </si>
  <si>
    <t>รายงานความก้าวหน้าในการเบิกจ่ายเงินงบประมาณรายจ่ายประจำปี 2569</t>
  </si>
  <si>
    <t>(พิสิทธิ์  ตั้งศิริเสถียร)</t>
  </si>
  <si>
    <t>สรุปผลการเบิกจ่ายเงินงบประมาณรายจ่ายประจำปี 2569 ไตรมาส 1-3</t>
  </si>
  <si>
    <t>ต.ค.68-มี.ค.69</t>
  </si>
  <si>
    <t>เม.ย.-มิ.ย.69</t>
  </si>
  <si>
    <t>ต.ค.67-มี.ค.69</t>
  </si>
  <si>
    <t>ทั้งปีงบ 2569</t>
  </si>
  <si>
    <t xml:space="preserve"> 10 กรกฎาคม 256๙</t>
  </si>
  <si>
    <t>ข้อมูลเมื่อวันที่   10 กรกฎาคม ๒๕๖9</t>
  </si>
  <si>
    <t>10 กรกฎาคม 256๙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</si>
</sst>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#,##0.00_ ;[Red]\-#,##0.00\ "/>
  </numFmts>
  <fonts count="3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indexed="8"/>
      <name val="TH SarabunIT๙"/>
      <family val="2"/>
    </font>
    <font>
      <sz val="16"/>
      <color theme="1"/>
      <name val="TH SarabunIT๙"/>
      <family val="2"/>
    </font>
    <font>
      <sz val="16"/>
      <color indexed="8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sz val="16"/>
      <color indexed="8"/>
      <name val="TH SarabunPSK"/>
      <family val="2"/>
    </font>
    <font>
      <sz val="16"/>
      <color rgb="FF7030A0"/>
      <name val="Angsana New"/>
      <family val="1"/>
    </font>
    <font>
      <sz val="16"/>
      <color rgb="FFFFFF00"/>
      <name val="Angsana New"/>
      <family val="1"/>
    </font>
    <font>
      <sz val="16"/>
      <color theme="3" tint="0.39997558519241921"/>
      <name val="Angsana New"/>
      <family val="1"/>
    </font>
    <font>
      <sz val="16"/>
      <color indexed="10"/>
      <name val="Angsana New"/>
      <family val="1"/>
    </font>
    <font>
      <sz val="16"/>
      <color rgb="FF00B0F0"/>
      <name val="Angsana New"/>
      <family val="1"/>
    </font>
    <font>
      <sz val="16"/>
      <color theme="8"/>
      <name val="Angsana New"/>
      <family val="1"/>
    </font>
    <font>
      <b/>
      <sz val="16"/>
      <color indexed="8"/>
      <name val="TH SarabunPSK"/>
      <family val="2"/>
    </font>
    <font>
      <sz val="16"/>
      <color indexed="8"/>
      <name val="TH SarabunIT๙"/>
      <family val="2"/>
    </font>
    <font>
      <sz val="16"/>
      <color theme="7" tint="0.3999755851924192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b/>
      <sz val="16"/>
      <name val="TH SarabunIT๙"/>
      <family val="2"/>
    </font>
    <font>
      <sz val="16"/>
      <color rgb="FF7030A0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  <font>
      <sz val="9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28"/>
      <color theme="1"/>
      <name val="TH SarabunIT๙"/>
      <family val="2"/>
    </font>
    <font>
      <sz val="28"/>
      <color theme="1"/>
      <name val="TH SarabunIT๙"/>
      <family val="2"/>
    </font>
    <font>
      <b/>
      <u/>
      <sz val="28"/>
      <color rgb="FFC00000"/>
      <name val="TH SarabunIT๙"/>
      <family val="2"/>
    </font>
    <font>
      <sz val="28"/>
      <color rgb="FFC00000"/>
      <name val="TH SarabunIT๙"/>
      <family val="2"/>
    </font>
    <font>
      <sz val="22"/>
      <color theme="1"/>
      <name val="Wingdings 2"/>
      <family val="1"/>
      <charset val="2"/>
    </font>
    <font>
      <sz val="18"/>
      <name val="Angsana New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0" applyFont="1" applyFill="1" applyAlignment="1">
      <alignment horizontal="center" shrinkToFit="1"/>
    </xf>
    <xf numFmtId="0" fontId="3" fillId="0" borderId="0" xfId="0" applyFont="1" applyAlignment="1">
      <alignment horizontal="center"/>
    </xf>
    <xf numFmtId="0" fontId="4" fillId="4" borderId="3" xfId="0" applyFont="1" applyFill="1" applyBorder="1" applyAlignment="1">
      <alignment horizontal="center" shrinkToFit="1"/>
    </xf>
    <xf numFmtId="187" fontId="4" fillId="4" borderId="3" xfId="1" applyFont="1" applyFill="1" applyBorder="1" applyAlignment="1">
      <alignment horizontal="center" shrinkToFit="1"/>
    </xf>
    <xf numFmtId="187" fontId="4" fillId="4" borderId="4" xfId="1" applyFont="1" applyFill="1" applyBorder="1" applyAlignment="1">
      <alignment horizontal="center" shrinkToFit="1"/>
    </xf>
    <xf numFmtId="9" fontId="4" fillId="4" borderId="5" xfId="1" applyNumberFormat="1" applyFont="1" applyFill="1" applyBorder="1" applyAlignment="1">
      <alignment shrinkToFit="1"/>
    </xf>
    <xf numFmtId="9" fontId="5" fillId="4" borderId="5" xfId="1" applyNumberFormat="1" applyFont="1" applyFill="1" applyBorder="1" applyAlignment="1">
      <alignment shrinkToFit="1"/>
    </xf>
    <xf numFmtId="9" fontId="6" fillId="4" borderId="5" xfId="1" applyNumberFormat="1" applyFont="1" applyFill="1" applyBorder="1" applyAlignment="1">
      <alignment shrinkToFit="1"/>
    </xf>
    <xf numFmtId="9" fontId="4" fillId="4" borderId="6" xfId="1" applyNumberFormat="1" applyFont="1" applyFill="1" applyBorder="1" applyAlignment="1">
      <alignment shrinkToFit="1"/>
    </xf>
    <xf numFmtId="187" fontId="4" fillId="4" borderId="7" xfId="1" applyFont="1" applyFill="1" applyBorder="1" applyAlignment="1">
      <alignment horizontal="center" shrinkToFit="1"/>
    </xf>
    <xf numFmtId="188" fontId="4" fillId="4" borderId="3" xfId="1" applyNumberFormat="1" applyFont="1" applyFill="1" applyBorder="1" applyAlignment="1">
      <alignment horizontal="center" shrinkToFit="1"/>
    </xf>
    <xf numFmtId="0" fontId="4" fillId="4" borderId="8" xfId="0" applyFont="1" applyFill="1" applyBorder="1" applyAlignment="1">
      <alignment horizontal="center" shrinkToFit="1"/>
    </xf>
    <xf numFmtId="0" fontId="4" fillId="4" borderId="9" xfId="0" applyFont="1" applyFill="1" applyBorder="1" applyAlignment="1">
      <alignment horizontal="center" shrinkToFit="1"/>
    </xf>
    <xf numFmtId="0" fontId="5" fillId="4" borderId="9" xfId="0" applyFont="1" applyFill="1" applyBorder="1" applyAlignment="1">
      <alignment horizontal="center" shrinkToFit="1"/>
    </xf>
    <xf numFmtId="187" fontId="4" fillId="4" borderId="9" xfId="1" applyFont="1" applyFill="1" applyBorder="1" applyAlignment="1">
      <alignment horizontal="center" shrinkToFit="1"/>
    </xf>
    <xf numFmtId="187" fontId="4" fillId="4" borderId="2" xfId="1" applyFont="1" applyFill="1" applyBorder="1" applyAlignment="1">
      <alignment horizontal="center" shrinkToFit="1"/>
    </xf>
    <xf numFmtId="187" fontId="4" fillId="4" borderId="6" xfId="1" applyFont="1" applyFill="1" applyBorder="1" applyAlignment="1">
      <alignment horizontal="center" shrinkToFit="1"/>
    </xf>
    <xf numFmtId="187" fontId="4" fillId="4" borderId="5" xfId="1" applyFont="1" applyFill="1" applyBorder="1" applyAlignment="1">
      <alignment horizontal="center" shrinkToFit="1"/>
    </xf>
    <xf numFmtId="187" fontId="5" fillId="4" borderId="5" xfId="1" applyFont="1" applyFill="1" applyBorder="1" applyAlignment="1">
      <alignment horizontal="center" shrinkToFit="1"/>
    </xf>
    <xf numFmtId="187" fontId="4" fillId="4" borderId="10" xfId="1" applyFont="1" applyFill="1" applyBorder="1" applyAlignment="1">
      <alignment horizontal="center" shrinkToFit="1"/>
    </xf>
    <xf numFmtId="187" fontId="4" fillId="4" borderId="11" xfId="1" applyFont="1" applyFill="1" applyBorder="1" applyAlignment="1">
      <alignment horizontal="center" shrinkToFit="1"/>
    </xf>
    <xf numFmtId="188" fontId="4" fillId="4" borderId="9" xfId="1" applyNumberFormat="1" applyFont="1" applyFill="1" applyBorder="1" applyAlignment="1">
      <alignment horizontal="center" shrinkToFit="1"/>
    </xf>
    <xf numFmtId="0" fontId="4" fillId="4" borderId="2" xfId="0" applyFont="1" applyFill="1" applyBorder="1" applyAlignment="1">
      <alignment horizontal="center" shrinkToFit="1"/>
    </xf>
    <xf numFmtId="0" fontId="4" fillId="5" borderId="5" xfId="0" applyFont="1" applyFill="1" applyBorder="1" applyAlignment="1">
      <alignment shrinkToFit="1"/>
    </xf>
    <xf numFmtId="0" fontId="6" fillId="5" borderId="5" xfId="0" applyFont="1" applyFill="1" applyBorder="1" applyAlignment="1">
      <alignment shrinkToFit="1"/>
    </xf>
    <xf numFmtId="187" fontId="6" fillId="5" borderId="5" xfId="1" applyFont="1" applyFill="1" applyBorder="1" applyAlignment="1">
      <alignment shrinkToFit="1"/>
    </xf>
    <xf numFmtId="187" fontId="6" fillId="9" borderId="5" xfId="1" applyFont="1" applyFill="1" applyBorder="1" applyAlignment="1">
      <alignment shrinkToFit="1"/>
    </xf>
    <xf numFmtId="187" fontId="7" fillId="9" borderId="5" xfId="1" applyFont="1" applyFill="1" applyBorder="1" applyAlignment="1">
      <alignment shrinkToFit="1"/>
    </xf>
    <xf numFmtId="187" fontId="8" fillId="5" borderId="5" xfId="1" applyFont="1" applyFill="1" applyBorder="1" applyAlignment="1">
      <alignment shrinkToFit="1"/>
    </xf>
    <xf numFmtId="188" fontId="8" fillId="5" borderId="5" xfId="1" applyNumberFormat="1" applyFont="1" applyFill="1" applyBorder="1" applyAlignment="1">
      <alignment shrinkToFit="1"/>
    </xf>
    <xf numFmtId="187" fontId="8" fillId="5" borderId="5" xfId="0" applyNumberFormat="1" applyFont="1" applyFill="1" applyBorder="1" applyAlignment="1">
      <alignment shrinkToFit="1"/>
    </xf>
    <xf numFmtId="187" fontId="4" fillId="5" borderId="5" xfId="1" applyFont="1" applyFill="1" applyBorder="1" applyAlignment="1">
      <alignment shrinkToFit="1"/>
    </xf>
    <xf numFmtId="187" fontId="9" fillId="9" borderId="5" xfId="1" applyFont="1" applyFill="1" applyBorder="1" applyAlignment="1">
      <alignment shrinkToFit="1"/>
    </xf>
    <xf numFmtId="187" fontId="9" fillId="9" borderId="5" xfId="1" applyFont="1" applyFill="1" applyBorder="1" applyAlignment="1">
      <alignment vertical="top" shrinkToFit="1"/>
    </xf>
    <xf numFmtId="187" fontId="10" fillId="9" borderId="5" xfId="1" applyFont="1" applyFill="1" applyBorder="1" applyAlignment="1">
      <alignment shrinkToFit="1"/>
    </xf>
    <xf numFmtId="187" fontId="11" fillId="9" borderId="5" xfId="1" applyFont="1" applyFill="1" applyBorder="1" applyAlignment="1">
      <alignment shrinkToFit="1"/>
    </xf>
    <xf numFmtId="187" fontId="12" fillId="9" borderId="5" xfId="1" applyFont="1" applyFill="1" applyBorder="1" applyAlignment="1">
      <alignment shrinkToFit="1"/>
    </xf>
    <xf numFmtId="187" fontId="6" fillId="9" borderId="0" xfId="1" applyFont="1" applyFill="1" applyAlignment="1">
      <alignment shrinkToFit="1"/>
    </xf>
    <xf numFmtId="187" fontId="13" fillId="9" borderId="5" xfId="1" applyFont="1" applyFill="1" applyBorder="1" applyAlignment="1">
      <alignment shrinkToFit="1"/>
    </xf>
    <xf numFmtId="0" fontId="5" fillId="5" borderId="5" xfId="0" applyFont="1" applyFill="1" applyBorder="1" applyAlignment="1">
      <alignment shrinkToFit="1"/>
    </xf>
    <xf numFmtId="187" fontId="5" fillId="9" borderId="5" xfId="1" applyFont="1" applyFill="1" applyBorder="1" applyAlignment="1">
      <alignment shrinkToFit="1"/>
    </xf>
    <xf numFmtId="187" fontId="4" fillId="9" borderId="5" xfId="1" applyFont="1" applyFill="1" applyBorder="1" applyAlignment="1">
      <alignment shrinkToFit="1"/>
    </xf>
    <xf numFmtId="187" fontId="14" fillId="9" borderId="5" xfId="1" applyFont="1" applyFill="1" applyBorder="1" applyAlignment="1">
      <alignment shrinkToFit="1"/>
    </xf>
    <xf numFmtId="0" fontId="4" fillId="4" borderId="5" xfId="0" applyFont="1" applyFill="1" applyBorder="1" applyAlignment="1">
      <alignment shrinkToFit="1"/>
    </xf>
    <xf numFmtId="0" fontId="4" fillId="4" borderId="5" xfId="0" applyFont="1" applyFill="1" applyBorder="1" applyAlignment="1">
      <alignment horizontal="center" shrinkToFit="1"/>
    </xf>
    <xf numFmtId="187" fontId="4" fillId="4" borderId="10" xfId="1" applyFont="1" applyFill="1" applyBorder="1" applyAlignment="1">
      <alignment shrinkToFit="1"/>
    </xf>
    <xf numFmtId="188" fontId="6" fillId="4" borderId="5" xfId="1" applyNumberFormat="1" applyFont="1" applyFill="1" applyBorder="1" applyAlignment="1">
      <alignment shrinkToFit="1"/>
    </xf>
    <xf numFmtId="187" fontId="8" fillId="4" borderId="5" xfId="1" applyFont="1" applyFill="1" applyBorder="1" applyAlignment="1">
      <alignment shrinkToFit="1"/>
    </xf>
    <xf numFmtId="188" fontId="15" fillId="4" borderId="5" xfId="1" applyNumberFormat="1" applyFont="1" applyFill="1" applyBorder="1" applyAlignment="1">
      <alignment shrinkToFit="1"/>
    </xf>
    <xf numFmtId="187" fontId="8" fillId="4" borderId="5" xfId="0" applyNumberFormat="1" applyFont="1" applyFill="1" applyBorder="1" applyAlignment="1">
      <alignment shrinkToFit="1"/>
    </xf>
    <xf numFmtId="0" fontId="16" fillId="2" borderId="0" xfId="0" applyFont="1" applyFill="1" applyAlignment="1">
      <alignment shrinkToFit="1"/>
    </xf>
    <xf numFmtId="187" fontId="16" fillId="2" borderId="0" xfId="1" applyFont="1" applyFill="1" applyBorder="1" applyAlignment="1">
      <alignment horizontal="center" shrinkToFit="1"/>
    </xf>
    <xf numFmtId="187" fontId="17" fillId="2" borderId="0" xfId="1" applyFont="1" applyFill="1" applyBorder="1" applyAlignment="1">
      <alignment horizontal="center" shrinkToFit="1"/>
    </xf>
    <xf numFmtId="187" fontId="18" fillId="2" borderId="0" xfId="1" applyFont="1" applyFill="1" applyBorder="1" applyAlignment="1">
      <alignment horizontal="center" shrinkToFit="1"/>
    </xf>
    <xf numFmtId="187" fontId="19" fillId="2" borderId="0" xfId="1" applyFont="1" applyFill="1" applyBorder="1" applyAlignment="1">
      <alignment horizontal="center" shrinkToFit="1"/>
    </xf>
    <xf numFmtId="188" fontId="16" fillId="2" borderId="0" xfId="1" applyNumberFormat="1" applyFont="1" applyFill="1" applyBorder="1" applyAlignment="1">
      <alignment horizontal="center" shrinkToFit="1"/>
    </xf>
    <xf numFmtId="187" fontId="16" fillId="2" borderId="0" xfId="0" applyNumberFormat="1" applyFont="1" applyFill="1" applyAlignment="1">
      <alignment horizontal="center" shrinkToFit="1"/>
    </xf>
    <xf numFmtId="0" fontId="16" fillId="2" borderId="0" xfId="0" applyFont="1" applyFill="1" applyAlignment="1">
      <alignment horizontal="center" shrinkToFit="1"/>
    </xf>
    <xf numFmtId="0" fontId="3" fillId="2" borderId="0" xfId="0" applyFont="1" applyFill="1" applyAlignment="1">
      <alignment horizontal="center"/>
    </xf>
    <xf numFmtId="0" fontId="23" fillId="4" borderId="7" xfId="0" applyFont="1" applyFill="1" applyBorder="1" applyAlignment="1">
      <alignment horizontal="center" shrinkToFit="1"/>
    </xf>
    <xf numFmtId="187" fontId="22" fillId="4" borderId="13" xfId="1" applyFont="1" applyFill="1" applyBorder="1" applyAlignment="1">
      <alignment horizontal="center" shrinkToFit="1"/>
    </xf>
    <xf numFmtId="187" fontId="22" fillId="11" borderId="13" xfId="1" applyFont="1" applyFill="1" applyBorder="1" applyAlignment="1">
      <alignment horizontal="center" shrinkToFit="1"/>
    </xf>
    <xf numFmtId="187" fontId="22" fillId="11" borderId="0" xfId="1" applyFont="1" applyFill="1" applyBorder="1" applyAlignment="1">
      <alignment horizontal="center" shrinkToFit="1"/>
    </xf>
    <xf numFmtId="9" fontId="22" fillId="6" borderId="9" xfId="1" applyNumberFormat="1" applyFont="1" applyFill="1" applyBorder="1" applyAlignment="1">
      <alignment horizontal="center" shrinkToFit="1"/>
    </xf>
    <xf numFmtId="9" fontId="22" fillId="7" borderId="9" xfId="1" applyNumberFormat="1" applyFont="1" applyFill="1" applyBorder="1" applyAlignment="1">
      <alignment horizontal="center" shrinkToFit="1"/>
    </xf>
    <xf numFmtId="9" fontId="21" fillId="8" borderId="9" xfId="1" applyNumberFormat="1" applyFont="1" applyFill="1" applyBorder="1" applyAlignment="1">
      <alignment horizontal="center" shrinkToFit="1"/>
    </xf>
    <xf numFmtId="9" fontId="22" fillId="9" borderId="9" xfId="1" applyNumberFormat="1" applyFont="1" applyFill="1" applyBorder="1" applyAlignment="1">
      <alignment horizontal="center" shrinkToFit="1"/>
    </xf>
    <xf numFmtId="9" fontId="23" fillId="9" borderId="9" xfId="1" applyNumberFormat="1" applyFont="1" applyFill="1" applyBorder="1" applyAlignment="1">
      <alignment horizontal="center" shrinkToFit="1"/>
    </xf>
    <xf numFmtId="9" fontId="22" fillId="9" borderId="2" xfId="1" applyNumberFormat="1" applyFont="1" applyFill="1" applyBorder="1" applyAlignment="1">
      <alignment horizontal="center" shrinkToFit="1"/>
    </xf>
    <xf numFmtId="187" fontId="22" fillId="4" borderId="14" xfId="1" applyFont="1" applyFill="1" applyBorder="1" applyAlignment="1">
      <alignment horizontal="center" shrinkToFit="1"/>
    </xf>
    <xf numFmtId="188" fontId="22" fillId="4" borderId="13" xfId="1" applyNumberFormat="1" applyFont="1" applyFill="1" applyBorder="1" applyAlignment="1">
      <alignment horizontal="center" shrinkToFit="1"/>
    </xf>
    <xf numFmtId="0" fontId="22" fillId="4" borderId="0" xfId="0" applyFont="1" applyFill="1" applyAlignment="1">
      <alignment horizontal="center" vertical="top" shrinkToFit="1"/>
    </xf>
    <xf numFmtId="0" fontId="22" fillId="4" borderId="11" xfId="0" applyFont="1" applyFill="1" applyBorder="1" applyAlignment="1">
      <alignment horizontal="center" shrinkToFit="1"/>
    </xf>
    <xf numFmtId="187" fontId="22" fillId="4" borderId="9" xfId="1" applyFont="1" applyFill="1" applyBorder="1" applyAlignment="1">
      <alignment horizontal="center" shrinkToFit="1"/>
    </xf>
    <xf numFmtId="187" fontId="22" fillId="11" borderId="9" xfId="1" applyFont="1" applyFill="1" applyBorder="1" applyAlignment="1">
      <alignment horizontal="center" shrinkToFit="1"/>
    </xf>
    <xf numFmtId="187" fontId="22" fillId="11" borderId="2" xfId="1" applyFont="1" applyFill="1" applyBorder="1" applyAlignment="1">
      <alignment horizontal="center" shrinkToFit="1"/>
    </xf>
    <xf numFmtId="187" fontId="22" fillId="6" borderId="6" xfId="1" applyFont="1" applyFill="1" applyBorder="1" applyAlignment="1">
      <alignment horizontal="center" shrinkToFit="1"/>
    </xf>
    <xf numFmtId="187" fontId="22" fillId="6" borderId="5" xfId="1" applyFont="1" applyFill="1" applyBorder="1" applyAlignment="1">
      <alignment horizontal="center" shrinkToFit="1"/>
    </xf>
    <xf numFmtId="187" fontId="22" fillId="7" borderId="5" xfId="1" applyFont="1" applyFill="1" applyBorder="1" applyAlignment="1">
      <alignment horizontal="center" shrinkToFit="1"/>
    </xf>
    <xf numFmtId="187" fontId="21" fillId="8" borderId="5" xfId="1" applyFont="1" applyFill="1" applyBorder="1" applyAlignment="1">
      <alignment horizontal="center" shrinkToFit="1"/>
    </xf>
    <xf numFmtId="187" fontId="22" fillId="9" borderId="5" xfId="1" applyFont="1" applyFill="1" applyBorder="1" applyAlignment="1">
      <alignment horizontal="center" shrinkToFit="1"/>
    </xf>
    <xf numFmtId="187" fontId="22" fillId="9" borderId="10" xfId="1" applyFont="1" applyFill="1" applyBorder="1" applyAlignment="1">
      <alignment horizontal="center" shrinkToFit="1"/>
    </xf>
    <xf numFmtId="187" fontId="22" fillId="4" borderId="11" xfId="1" applyFont="1" applyFill="1" applyBorder="1" applyAlignment="1">
      <alignment horizontal="center" shrinkToFit="1"/>
    </xf>
    <xf numFmtId="188" fontId="22" fillId="4" borderId="9" xfId="1" applyNumberFormat="1" applyFont="1" applyFill="1" applyBorder="1" applyAlignment="1">
      <alignment horizontal="center" shrinkToFit="1"/>
    </xf>
    <xf numFmtId="0" fontId="22" fillId="4" borderId="1" xfId="0" applyFont="1" applyFill="1" applyBorder="1" applyAlignment="1">
      <alignment horizontal="center" vertical="top" shrinkToFit="1"/>
    </xf>
    <xf numFmtId="0" fontId="19" fillId="5" borderId="10" xfId="0" applyFont="1" applyFill="1" applyBorder="1" applyAlignment="1">
      <alignment shrinkToFit="1"/>
    </xf>
    <xf numFmtId="187" fontId="16" fillId="5" borderId="9" xfId="1" applyFont="1" applyFill="1" applyBorder="1" applyAlignment="1">
      <alignment horizontal="center" shrinkToFit="1"/>
    </xf>
    <xf numFmtId="187" fontId="3" fillId="9" borderId="9" xfId="1" applyFont="1" applyFill="1" applyBorder="1" applyAlignment="1">
      <alignment horizontal="center" shrinkToFit="1"/>
    </xf>
    <xf numFmtId="187" fontId="19" fillId="9" borderId="9" xfId="1" applyFont="1" applyFill="1" applyBorder="1" applyAlignment="1">
      <alignment horizontal="center" shrinkToFit="1"/>
    </xf>
    <xf numFmtId="187" fontId="24" fillId="9" borderId="9" xfId="1" applyFont="1" applyFill="1" applyBorder="1" applyAlignment="1">
      <alignment horizontal="center" shrinkToFit="1"/>
    </xf>
    <xf numFmtId="187" fontId="16" fillId="12" borderId="9" xfId="1" applyFont="1" applyFill="1" applyBorder="1" applyAlignment="1">
      <alignment horizontal="center" shrinkToFit="1"/>
    </xf>
    <xf numFmtId="188" fontId="16" fillId="12" borderId="9" xfId="1" applyNumberFormat="1" applyFont="1" applyFill="1" applyBorder="1" applyAlignment="1">
      <alignment horizontal="center" shrinkToFit="1"/>
    </xf>
    <xf numFmtId="187" fontId="16" fillId="12" borderId="11" xfId="0" applyNumberFormat="1" applyFont="1" applyFill="1" applyBorder="1" applyAlignment="1">
      <alignment horizontal="center" shrinkToFit="1"/>
    </xf>
    <xf numFmtId="0" fontId="19" fillId="5" borderId="10" xfId="0" applyFont="1" applyFill="1" applyBorder="1" applyAlignment="1">
      <alignment horizontal="center" shrinkToFit="1"/>
    </xf>
    <xf numFmtId="0" fontId="19" fillId="2" borderId="4" xfId="0" applyFont="1" applyFill="1" applyBorder="1" applyAlignment="1">
      <alignment horizontal="center" shrinkToFit="1"/>
    </xf>
    <xf numFmtId="187" fontId="16" fillId="2" borderId="4" xfId="1" applyFont="1" applyFill="1" applyBorder="1" applyAlignment="1">
      <alignment horizontal="center" shrinkToFit="1"/>
    </xf>
    <xf numFmtId="187" fontId="19" fillId="2" borderId="4" xfId="1" applyFont="1" applyFill="1" applyBorder="1" applyAlignment="1">
      <alignment horizontal="center" shrinkToFit="1"/>
    </xf>
    <xf numFmtId="187" fontId="18" fillId="2" borderId="4" xfId="1" applyFont="1" applyFill="1" applyBorder="1" applyAlignment="1">
      <alignment horizontal="center" shrinkToFit="1"/>
    </xf>
    <xf numFmtId="187" fontId="3" fillId="2" borderId="4" xfId="1" applyFont="1" applyFill="1" applyBorder="1" applyAlignment="1">
      <alignment horizontal="center" shrinkToFit="1"/>
    </xf>
    <xf numFmtId="187" fontId="24" fillId="2" borderId="4" xfId="1" applyFont="1" applyFill="1" applyBorder="1" applyAlignment="1">
      <alignment horizontal="center" shrinkToFit="1"/>
    </xf>
    <xf numFmtId="188" fontId="16" fillId="2" borderId="4" xfId="1" applyNumberFormat="1" applyFont="1" applyFill="1" applyBorder="1" applyAlignment="1">
      <alignment horizontal="center" shrinkToFit="1"/>
    </xf>
    <xf numFmtId="187" fontId="22" fillId="11" borderId="4" xfId="1" applyFont="1" applyFill="1" applyBorder="1" applyAlignment="1">
      <alignment horizontal="center" shrinkToFit="1"/>
    </xf>
    <xf numFmtId="9" fontId="22" fillId="6" borderId="5" xfId="1" applyNumberFormat="1" applyFont="1" applyFill="1" applyBorder="1" applyAlignment="1">
      <alignment horizontal="center" shrinkToFit="1"/>
    </xf>
    <xf numFmtId="9" fontId="22" fillId="7" borderId="5" xfId="1" applyNumberFormat="1" applyFont="1" applyFill="1" applyBorder="1" applyAlignment="1">
      <alignment horizontal="center" shrinkToFit="1"/>
    </xf>
    <xf numFmtId="9" fontId="21" fillId="8" borderId="5" xfId="1" applyNumberFormat="1" applyFont="1" applyFill="1" applyBorder="1" applyAlignment="1">
      <alignment horizontal="center" shrinkToFit="1"/>
    </xf>
    <xf numFmtId="9" fontId="22" fillId="9" borderId="5" xfId="1" applyNumberFormat="1" applyFont="1" applyFill="1" applyBorder="1" applyAlignment="1">
      <alignment horizontal="center" shrinkToFit="1"/>
    </xf>
    <xf numFmtId="9" fontId="23" fillId="9" borderId="5" xfId="1" applyNumberFormat="1" applyFont="1" applyFill="1" applyBorder="1" applyAlignment="1">
      <alignment horizontal="center" shrinkToFit="1"/>
    </xf>
    <xf numFmtId="9" fontId="22" fillId="9" borderId="6" xfId="1" applyNumberFormat="1" applyFont="1" applyFill="1" applyBorder="1" applyAlignment="1">
      <alignment horizontal="center" shrinkToFit="1"/>
    </xf>
    <xf numFmtId="187" fontId="22" fillId="4" borderId="7" xfId="1" applyFont="1" applyFill="1" applyBorder="1" applyAlignment="1">
      <alignment horizontal="center" shrinkToFit="1"/>
    </xf>
    <xf numFmtId="188" fontId="22" fillId="4" borderId="3" xfId="1" applyNumberFormat="1" applyFont="1" applyFill="1" applyBorder="1" applyAlignment="1">
      <alignment horizontal="center" shrinkToFit="1"/>
    </xf>
    <xf numFmtId="0" fontId="22" fillId="4" borderId="4" xfId="0" applyFont="1" applyFill="1" applyBorder="1" applyAlignment="1">
      <alignment horizontal="center" vertical="top" shrinkToFit="1"/>
    </xf>
    <xf numFmtId="0" fontId="25" fillId="5" borderId="10" xfId="0" applyFont="1" applyFill="1" applyBorder="1"/>
    <xf numFmtId="0" fontId="3" fillId="5" borderId="5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3" fillId="12" borderId="10" xfId="0" applyFont="1" applyFill="1" applyBorder="1" applyAlignment="1">
      <alignment horizontal="center"/>
    </xf>
    <xf numFmtId="0" fontId="3" fillId="5" borderId="10" xfId="0" applyFont="1" applyFill="1" applyBorder="1"/>
    <xf numFmtId="0" fontId="26" fillId="5" borderId="10" xfId="0" applyFont="1" applyFill="1" applyBorder="1"/>
    <xf numFmtId="187" fontId="16" fillId="11" borderId="4" xfId="1" applyFont="1" applyFill="1" applyBorder="1" applyAlignment="1">
      <alignment horizontal="center" shrinkToFit="1"/>
    </xf>
    <xf numFmtId="9" fontId="16" fillId="6" borderId="5" xfId="1" applyNumberFormat="1" applyFont="1" applyFill="1" applyBorder="1" applyAlignment="1">
      <alignment horizontal="center" shrinkToFit="1"/>
    </xf>
    <xf numFmtId="9" fontId="16" fillId="7" borderId="5" xfId="1" applyNumberFormat="1" applyFont="1" applyFill="1" applyBorder="1" applyAlignment="1">
      <alignment horizontal="center" shrinkToFit="1"/>
    </xf>
    <xf numFmtId="9" fontId="3" fillId="8" borderId="5" xfId="1" applyNumberFormat="1" applyFont="1" applyFill="1" applyBorder="1" applyAlignment="1">
      <alignment horizontal="center" shrinkToFit="1"/>
    </xf>
    <xf numFmtId="9" fontId="16" fillId="9" borderId="5" xfId="1" applyNumberFormat="1" applyFont="1" applyFill="1" applyBorder="1" applyAlignment="1">
      <alignment horizontal="center" shrinkToFit="1"/>
    </xf>
    <xf numFmtId="9" fontId="19" fillId="9" borderId="5" xfId="1" applyNumberFormat="1" applyFont="1" applyFill="1" applyBorder="1" applyAlignment="1">
      <alignment horizontal="center" shrinkToFit="1"/>
    </xf>
    <xf numFmtId="9" fontId="16" fillId="9" borderId="6" xfId="1" applyNumberFormat="1" applyFont="1" applyFill="1" applyBorder="1" applyAlignment="1">
      <alignment horizontal="center" shrinkToFit="1"/>
    </xf>
    <xf numFmtId="187" fontId="16" fillId="4" borderId="7" xfId="1" applyFont="1" applyFill="1" applyBorder="1" applyAlignment="1">
      <alignment horizontal="center" shrinkToFit="1"/>
    </xf>
    <xf numFmtId="188" fontId="16" fillId="4" borderId="3" xfId="1" applyNumberFormat="1" applyFont="1" applyFill="1" applyBorder="1" applyAlignment="1">
      <alignment horizontal="center" shrinkToFit="1"/>
    </xf>
    <xf numFmtId="0" fontId="16" fillId="4" borderId="4" xfId="0" applyFont="1" applyFill="1" applyBorder="1" applyAlignment="1">
      <alignment horizontal="center" vertical="top" shrinkToFit="1"/>
    </xf>
    <xf numFmtId="187" fontId="16" fillId="11" borderId="2" xfId="1" applyFont="1" applyFill="1" applyBorder="1" applyAlignment="1">
      <alignment horizontal="center" shrinkToFit="1"/>
    </xf>
    <xf numFmtId="187" fontId="16" fillId="6" borderId="6" xfId="1" applyFont="1" applyFill="1" applyBorder="1" applyAlignment="1">
      <alignment horizontal="center" shrinkToFit="1"/>
    </xf>
    <xf numFmtId="187" fontId="16" fillId="6" borderId="5" xfId="1" applyFont="1" applyFill="1" applyBorder="1" applyAlignment="1">
      <alignment horizontal="center" shrinkToFit="1"/>
    </xf>
    <xf numFmtId="187" fontId="16" fillId="7" borderId="5" xfId="1" applyFont="1" applyFill="1" applyBorder="1" applyAlignment="1">
      <alignment horizontal="center" shrinkToFit="1"/>
    </xf>
    <xf numFmtId="187" fontId="3" fillId="8" borderId="5" xfId="1" applyFont="1" applyFill="1" applyBorder="1" applyAlignment="1">
      <alignment horizontal="center" shrinkToFit="1"/>
    </xf>
    <xf numFmtId="187" fontId="16" fillId="9" borderId="5" xfId="1" applyFont="1" applyFill="1" applyBorder="1" applyAlignment="1">
      <alignment horizontal="center" shrinkToFit="1"/>
    </xf>
    <xf numFmtId="187" fontId="16" fillId="9" borderId="10" xfId="1" applyFont="1" applyFill="1" applyBorder="1" applyAlignment="1">
      <alignment horizontal="center" shrinkToFit="1"/>
    </xf>
    <xf numFmtId="187" fontId="16" fillId="4" borderId="11" xfId="1" applyFont="1" applyFill="1" applyBorder="1" applyAlignment="1">
      <alignment horizontal="center" shrinkToFit="1"/>
    </xf>
    <xf numFmtId="188" fontId="16" fillId="4" borderId="9" xfId="1" applyNumberFormat="1" applyFont="1" applyFill="1" applyBorder="1" applyAlignment="1">
      <alignment horizontal="center" shrinkToFit="1"/>
    </xf>
    <xf numFmtId="0" fontId="16" fillId="4" borderId="1" xfId="0" applyFont="1" applyFill="1" applyBorder="1" applyAlignment="1">
      <alignment horizontal="center" vertical="top" shrinkToFit="1"/>
    </xf>
    <xf numFmtId="0" fontId="27" fillId="5" borderId="10" xfId="0" applyFont="1" applyFill="1" applyBorder="1"/>
    <xf numFmtId="0" fontId="28" fillId="5" borderId="10" xfId="0" applyFont="1" applyFill="1" applyBorder="1"/>
    <xf numFmtId="0" fontId="27" fillId="5" borderId="7" xfId="0" applyFont="1" applyFill="1" applyBorder="1"/>
    <xf numFmtId="0" fontId="3" fillId="5" borderId="3" xfId="0" applyFont="1" applyFill="1" applyBorder="1" applyAlignment="1">
      <alignment horizontal="center"/>
    </xf>
    <xf numFmtId="0" fontId="29" fillId="5" borderId="7" xfId="0" applyFont="1" applyFill="1" applyBorder="1"/>
    <xf numFmtId="0" fontId="3" fillId="5" borderId="4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27" fillId="5" borderId="11" xfId="0" applyFont="1" applyFill="1" applyBorder="1"/>
    <xf numFmtId="0" fontId="3" fillId="5" borderId="1" xfId="0" applyFont="1" applyFill="1" applyBorder="1" applyAlignment="1">
      <alignment horizontal="center"/>
    </xf>
    <xf numFmtId="0" fontId="29" fillId="5" borderId="10" xfId="0" applyFont="1" applyFill="1" applyBorder="1"/>
    <xf numFmtId="0" fontId="21" fillId="0" borderId="0" xfId="0" applyFont="1"/>
    <xf numFmtId="0" fontId="3" fillId="0" borderId="0" xfId="0" applyFont="1"/>
    <xf numFmtId="0" fontId="21" fillId="13" borderId="3" xfId="0" applyFont="1" applyFill="1" applyBorder="1" applyAlignment="1">
      <alignment horizontal="center"/>
    </xf>
    <xf numFmtId="0" fontId="3" fillId="2" borderId="0" xfId="0" applyFont="1" applyFill="1"/>
    <xf numFmtId="0" fontId="3" fillId="13" borderId="13" xfId="0" applyFont="1" applyFill="1" applyBorder="1" applyAlignment="1">
      <alignment horizontal="center"/>
    </xf>
    <xf numFmtId="187" fontId="3" fillId="13" borderId="13" xfId="1" applyFont="1" applyFill="1" applyBorder="1"/>
    <xf numFmtId="0" fontId="21" fillId="13" borderId="13" xfId="0" applyFont="1" applyFill="1" applyBorder="1" applyAlignment="1">
      <alignment horizontal="center"/>
    </xf>
    <xf numFmtId="0" fontId="3" fillId="15" borderId="4" xfId="0" applyFont="1" applyFill="1" applyBorder="1" applyAlignment="1">
      <alignment horizontal="center"/>
    </xf>
    <xf numFmtId="0" fontId="3" fillId="15" borderId="4" xfId="0" applyFont="1" applyFill="1" applyBorder="1"/>
    <xf numFmtId="187" fontId="3" fillId="15" borderId="4" xfId="1" applyFont="1" applyFill="1" applyBorder="1"/>
    <xf numFmtId="0" fontId="30" fillId="6" borderId="0" xfId="0" applyFont="1" applyFill="1" applyAlignment="1">
      <alignment horizontal="left"/>
    </xf>
    <xf numFmtId="0" fontId="3" fillId="6" borderId="0" xfId="0" applyFont="1" applyFill="1"/>
    <xf numFmtId="1" fontId="3" fillId="6" borderId="0" xfId="0" applyNumberFormat="1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30" fillId="6" borderId="0" xfId="0" applyFont="1" applyFill="1"/>
    <xf numFmtId="0" fontId="21" fillId="2" borderId="0" xfId="0" applyFont="1" applyFill="1" applyAlignment="1">
      <alignment horizontal="center"/>
    </xf>
    <xf numFmtId="0" fontId="21" fillId="2" borderId="0" xfId="0" applyFont="1" applyFill="1"/>
    <xf numFmtId="187" fontId="3" fillId="2" borderId="0" xfId="1" applyFont="1" applyFill="1" applyBorder="1"/>
    <xf numFmtId="4" fontId="3" fillId="2" borderId="0" xfId="0" applyNumberFormat="1" applyFont="1" applyFill="1" applyAlignment="1">
      <alignment horizontal="right"/>
    </xf>
    <xf numFmtId="4" fontId="3" fillId="2" borderId="0" xfId="0" applyNumberFormat="1" applyFont="1" applyFill="1"/>
    <xf numFmtId="187" fontId="3" fillId="2" borderId="0" xfId="1" applyFont="1" applyFill="1" applyBorder="1" applyAlignment="1">
      <alignment horizontal="center"/>
    </xf>
    <xf numFmtId="0" fontId="3" fillId="2" borderId="0" xfId="0" applyFont="1" applyFill="1" applyAlignment="1">
      <alignment vertical="center"/>
    </xf>
    <xf numFmtId="187" fontId="3" fillId="2" borderId="0" xfId="1" applyFont="1" applyFill="1" applyBorder="1" applyAlignment="1">
      <alignment vertical="center"/>
    </xf>
    <xf numFmtId="0" fontId="30" fillId="2" borderId="0" xfId="0" applyFont="1" applyFill="1" applyAlignment="1">
      <alignment horizontal="left"/>
    </xf>
    <xf numFmtId="1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0" fillId="2" borderId="0" xfId="0" applyFont="1" applyFill="1"/>
    <xf numFmtId="0" fontId="31" fillId="0" borderId="0" xfId="0" applyFont="1"/>
    <xf numFmtId="0" fontId="32" fillId="0" borderId="0" xfId="0" applyFont="1"/>
    <xf numFmtId="0" fontId="32" fillId="0" borderId="0" xfId="0" applyFont="1" applyAlignment="1">
      <alignment horizontal="center"/>
    </xf>
    <xf numFmtId="39" fontId="4" fillId="5" borderId="10" xfId="1" applyNumberFormat="1" applyFont="1" applyFill="1" applyBorder="1" applyAlignment="1">
      <alignment horizontal="center" vertical="center" shrinkToFit="1"/>
    </xf>
    <xf numFmtId="39" fontId="4" fillId="4" borderId="10" xfId="1" applyNumberFormat="1" applyFont="1" applyFill="1" applyBorder="1" applyAlignment="1">
      <alignment horizontal="center" vertical="center" shrinkToFit="1"/>
    </xf>
    <xf numFmtId="4" fontId="4" fillId="4" borderId="5" xfId="1" applyNumberFormat="1" applyFont="1" applyFill="1" applyBorder="1" applyAlignment="1">
      <alignment horizontal="center" vertical="center" shrinkToFit="1"/>
    </xf>
    <xf numFmtId="4" fontId="6" fillId="4" borderId="5" xfId="1" applyNumberFormat="1" applyFont="1" applyFill="1" applyBorder="1" applyAlignment="1">
      <alignment horizontal="center" vertical="center" shrinkToFit="1"/>
    </xf>
    <xf numFmtId="4" fontId="16" fillId="2" borderId="0" xfId="1" applyNumberFormat="1" applyFont="1" applyFill="1" applyBorder="1" applyAlignment="1">
      <alignment horizontal="center" vertical="center" shrinkToFit="1"/>
    </xf>
    <xf numFmtId="4" fontId="17" fillId="2" borderId="0" xfId="1" applyNumberFormat="1" applyFont="1" applyFill="1" applyBorder="1" applyAlignment="1">
      <alignment horizontal="center" vertical="center" shrinkToFit="1"/>
    </xf>
    <xf numFmtId="4" fontId="3" fillId="11" borderId="5" xfId="0" applyNumberFormat="1" applyFont="1" applyFill="1" applyBorder="1" applyAlignment="1">
      <alignment horizontal="center"/>
    </xf>
    <xf numFmtId="4" fontId="3" fillId="12" borderId="5" xfId="0" applyNumberFormat="1" applyFont="1" applyFill="1" applyBorder="1" applyAlignment="1">
      <alignment horizontal="center"/>
    </xf>
    <xf numFmtId="187" fontId="32" fillId="0" borderId="0" xfId="1" applyFont="1" applyFill="1" applyBorder="1"/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1" fontId="34" fillId="0" borderId="0" xfId="0" applyNumberFormat="1" applyFont="1" applyAlignment="1">
      <alignment horizontal="right"/>
    </xf>
    <xf numFmtId="0" fontId="33" fillId="0" borderId="0" xfId="0" applyFont="1"/>
    <xf numFmtId="0" fontId="34" fillId="0" borderId="0" xfId="0" applyFont="1" applyAlignment="1">
      <alignment horizontal="right"/>
    </xf>
    <xf numFmtId="0" fontId="35" fillId="0" borderId="0" xfId="0" applyFont="1" applyAlignment="1">
      <alignment horizontal="center"/>
    </xf>
    <xf numFmtId="39" fontId="4" fillId="14" borderId="10" xfId="1" applyNumberFormat="1" applyFont="1" applyFill="1" applyBorder="1" applyAlignment="1">
      <alignment horizontal="center" vertical="center" shrinkToFit="1"/>
    </xf>
    <xf numFmtId="39" fontId="4" fillId="14" borderId="5" xfId="1" applyNumberFormat="1" applyFont="1" applyFill="1" applyBorder="1" applyAlignment="1">
      <alignment horizontal="center" vertical="center" shrinkToFit="1"/>
    </xf>
    <xf numFmtId="39" fontId="5" fillId="14" borderId="5" xfId="1" applyNumberFormat="1" applyFont="1" applyFill="1" applyBorder="1" applyAlignment="1">
      <alignment horizontal="center" vertical="center" shrinkToFit="1"/>
    </xf>
    <xf numFmtId="4" fontId="3" fillId="14" borderId="5" xfId="0" applyNumberFormat="1" applyFont="1" applyFill="1" applyBorder="1" applyAlignment="1">
      <alignment horizontal="center"/>
    </xf>
    <xf numFmtId="187" fontId="4" fillId="14" borderId="5" xfId="1" applyFont="1" applyFill="1" applyBorder="1" applyAlignment="1">
      <alignment shrinkToFit="1"/>
    </xf>
    <xf numFmtId="187" fontId="18" fillId="14" borderId="9" xfId="1" applyFont="1" applyFill="1" applyBorder="1" applyAlignment="1">
      <alignment horizontal="center" shrinkToFit="1"/>
    </xf>
    <xf numFmtId="187" fontId="19" fillId="14" borderId="9" xfId="1" applyFont="1" applyFill="1" applyBorder="1" applyAlignment="1">
      <alignment horizontal="center" shrinkToFit="1"/>
    </xf>
    <xf numFmtId="187" fontId="4" fillId="14" borderId="10" xfId="1" applyFont="1" applyFill="1" applyBorder="1" applyAlignment="1">
      <alignment shrinkToFit="1"/>
    </xf>
    <xf numFmtId="4" fontId="26" fillId="14" borderId="5" xfId="0" applyNumberFormat="1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/>
    </xf>
    <xf numFmtId="4" fontId="25" fillId="14" borderId="5" xfId="0" applyNumberFormat="1" applyFont="1" applyFill="1" applyBorder="1" applyAlignment="1">
      <alignment horizontal="center"/>
    </xf>
    <xf numFmtId="187" fontId="5" fillId="14" borderId="5" xfId="1" applyFont="1" applyFill="1" applyBorder="1" applyAlignment="1">
      <alignment shrinkToFit="1"/>
    </xf>
    <xf numFmtId="187" fontId="6" fillId="14" borderId="5" xfId="1" applyFont="1" applyFill="1" applyBorder="1" applyAlignment="1">
      <alignment shrinkToFit="1"/>
    </xf>
    <xf numFmtId="4" fontId="4" fillId="14" borderId="5" xfId="1" applyNumberFormat="1" applyFont="1" applyFill="1" applyBorder="1" applyAlignment="1">
      <alignment horizontal="center" vertical="center" shrinkToFit="1"/>
    </xf>
    <xf numFmtId="4" fontId="6" fillId="14" borderId="5" xfId="1" applyNumberFormat="1" applyFont="1" applyFill="1" applyBorder="1" applyAlignment="1">
      <alignment horizontal="center" vertical="center" shrinkToFit="1"/>
    </xf>
    <xf numFmtId="187" fontId="6" fillId="14" borderId="5" xfId="1" applyFont="1" applyFill="1" applyBorder="1" applyAlignment="1">
      <alignment horizontal="left" shrinkToFit="1"/>
    </xf>
    <xf numFmtId="187" fontId="36" fillId="14" borderId="5" xfId="1" applyFont="1" applyFill="1" applyBorder="1" applyAlignment="1">
      <alignment shrinkToFit="1"/>
    </xf>
    <xf numFmtId="4" fontId="4" fillId="14" borderId="10" xfId="1" applyNumberFormat="1" applyFont="1" applyFill="1" applyBorder="1" applyAlignment="1">
      <alignment horizontal="center" vertical="center" shrinkToFit="1"/>
    </xf>
    <xf numFmtId="187" fontId="7" fillId="14" borderId="5" xfId="1" applyFont="1" applyFill="1" applyBorder="1" applyAlignment="1">
      <alignment shrinkToFit="1"/>
    </xf>
    <xf numFmtId="0" fontId="18" fillId="14" borderId="5" xfId="0" applyFont="1" applyFill="1" applyBorder="1" applyAlignment="1">
      <alignment horizontal="center"/>
    </xf>
    <xf numFmtId="39" fontId="6" fillId="14" borderId="10" xfId="1" applyNumberFormat="1" applyFont="1" applyFill="1" applyBorder="1" applyAlignment="1">
      <alignment horizontal="center" vertical="center" shrinkToFit="1"/>
    </xf>
    <xf numFmtId="39" fontId="6" fillId="14" borderId="5" xfId="1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31" fillId="13" borderId="7" xfId="0" applyFont="1" applyFill="1" applyBorder="1" applyAlignment="1">
      <alignment horizontal="center"/>
    </xf>
    <xf numFmtId="0" fontId="31" fillId="13" borderId="4" xfId="0" applyFont="1" applyFill="1" applyBorder="1" applyAlignment="1">
      <alignment horizontal="center"/>
    </xf>
    <xf numFmtId="0" fontId="31" fillId="13" borderId="8" xfId="0" applyFont="1" applyFill="1" applyBorder="1" applyAlignment="1">
      <alignment horizontal="center"/>
    </xf>
    <xf numFmtId="0" fontId="31" fillId="13" borderId="14" xfId="0" applyFont="1" applyFill="1" applyBorder="1" applyAlignment="1">
      <alignment horizontal="center"/>
    </xf>
    <xf numFmtId="0" fontId="31" fillId="13" borderId="0" xfId="0" applyFont="1" applyFill="1" applyAlignment="1">
      <alignment horizontal="center"/>
    </xf>
    <xf numFmtId="0" fontId="31" fillId="13" borderId="15" xfId="0" applyFont="1" applyFill="1" applyBorder="1" applyAlignment="1">
      <alignment horizontal="center"/>
    </xf>
    <xf numFmtId="0" fontId="32" fillId="14" borderId="7" xfId="0" applyFont="1" applyFill="1" applyBorder="1" applyAlignment="1">
      <alignment horizontal="center" vertical="center"/>
    </xf>
    <xf numFmtId="0" fontId="32" fillId="14" borderId="4" xfId="0" applyFont="1" applyFill="1" applyBorder="1" applyAlignment="1">
      <alignment horizontal="center" vertical="center"/>
    </xf>
    <xf numFmtId="0" fontId="32" fillId="14" borderId="8" xfId="0" applyFont="1" applyFill="1" applyBorder="1" applyAlignment="1">
      <alignment horizontal="center" vertical="center"/>
    </xf>
    <xf numFmtId="0" fontId="32" fillId="14" borderId="14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32" fillId="14" borderId="15" xfId="0" applyFont="1" applyFill="1" applyBorder="1" applyAlignment="1">
      <alignment horizontal="center" vertical="center"/>
    </xf>
    <xf numFmtId="0" fontId="32" fillId="14" borderId="11" xfId="0" applyFont="1" applyFill="1" applyBorder="1" applyAlignment="1">
      <alignment horizontal="center" vertical="center"/>
    </xf>
    <xf numFmtId="0" fontId="32" fillId="14" borderId="1" xfId="0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187" fontId="32" fillId="13" borderId="14" xfId="1" applyFont="1" applyFill="1" applyBorder="1" applyAlignment="1">
      <alignment horizontal="center"/>
    </xf>
    <xf numFmtId="187" fontId="32" fillId="13" borderId="0" xfId="1" applyFont="1" applyFill="1" applyBorder="1" applyAlignment="1">
      <alignment horizontal="center"/>
    </xf>
    <xf numFmtId="187" fontId="32" fillId="13" borderId="15" xfId="1" applyFont="1" applyFill="1" applyBorder="1" applyAlignment="1">
      <alignment horizontal="center"/>
    </xf>
    <xf numFmtId="2" fontId="32" fillId="14" borderId="7" xfId="1" applyNumberFormat="1" applyFont="1" applyFill="1" applyBorder="1" applyAlignment="1">
      <alignment horizontal="center" vertical="center"/>
    </xf>
    <xf numFmtId="2" fontId="32" fillId="14" borderId="4" xfId="1" applyNumberFormat="1" applyFont="1" applyFill="1" applyBorder="1" applyAlignment="1">
      <alignment horizontal="center" vertical="center"/>
    </xf>
    <xf numFmtId="2" fontId="32" fillId="14" borderId="8" xfId="1" applyNumberFormat="1" applyFont="1" applyFill="1" applyBorder="1" applyAlignment="1">
      <alignment horizontal="center" vertical="center"/>
    </xf>
    <xf numFmtId="2" fontId="32" fillId="14" borderId="14" xfId="1" applyNumberFormat="1" applyFont="1" applyFill="1" applyBorder="1" applyAlignment="1">
      <alignment horizontal="center" vertical="center"/>
    </xf>
    <xf numFmtId="2" fontId="32" fillId="14" borderId="0" xfId="1" applyNumberFormat="1" applyFont="1" applyFill="1" applyBorder="1" applyAlignment="1">
      <alignment horizontal="center" vertical="center"/>
    </xf>
    <xf numFmtId="2" fontId="32" fillId="14" borderId="15" xfId="1" applyNumberFormat="1" applyFont="1" applyFill="1" applyBorder="1" applyAlignment="1">
      <alignment horizontal="center" vertical="center"/>
    </xf>
    <xf numFmtId="2" fontId="32" fillId="14" borderId="11" xfId="1" applyNumberFormat="1" applyFont="1" applyFill="1" applyBorder="1" applyAlignment="1">
      <alignment horizontal="center" vertical="center"/>
    </xf>
    <xf numFmtId="2" fontId="32" fillId="14" borderId="1" xfId="1" applyNumberFormat="1" applyFont="1" applyFill="1" applyBorder="1" applyAlignment="1">
      <alignment horizontal="center" vertical="center"/>
    </xf>
    <xf numFmtId="2" fontId="32" fillId="14" borderId="2" xfId="1" applyNumberFormat="1" applyFont="1" applyFill="1" applyBorder="1" applyAlignment="1">
      <alignment horizontal="center" vertical="center"/>
    </xf>
    <xf numFmtId="0" fontId="22" fillId="10" borderId="10" xfId="0" applyFont="1" applyFill="1" applyBorder="1" applyAlignment="1">
      <alignment horizontal="center" shrinkToFit="1"/>
    </xf>
    <xf numFmtId="0" fontId="22" fillId="10" borderId="12" xfId="0" applyFont="1" applyFill="1" applyBorder="1" applyAlignment="1">
      <alignment horizontal="center" shrinkToFit="1"/>
    </xf>
    <xf numFmtId="0" fontId="22" fillId="10" borderId="6" xfId="0" applyFont="1" applyFill="1" applyBorder="1" applyAlignment="1">
      <alignment horizontal="center" shrinkToFit="1"/>
    </xf>
    <xf numFmtId="0" fontId="21" fillId="0" borderId="1" xfId="0" applyFont="1" applyBorder="1" applyAlignment="1">
      <alignment horizontal="center"/>
    </xf>
    <xf numFmtId="0" fontId="21" fillId="10" borderId="10" xfId="0" applyFont="1" applyFill="1" applyBorder="1" applyAlignment="1">
      <alignment horizontal="center"/>
    </xf>
    <xf numFmtId="0" fontId="21" fillId="10" borderId="12" xfId="0" applyFont="1" applyFill="1" applyBorder="1" applyAlignment="1">
      <alignment horizontal="center"/>
    </xf>
    <xf numFmtId="0" fontId="21" fillId="10" borderId="6" xfId="0" applyFont="1" applyFill="1" applyBorder="1" applyAlignment="1">
      <alignment horizontal="center"/>
    </xf>
    <xf numFmtId="0" fontId="23" fillId="4" borderId="7" xfId="0" applyFont="1" applyFill="1" applyBorder="1" applyAlignment="1">
      <alignment horizontal="center" shrinkToFit="1"/>
    </xf>
    <xf numFmtId="0" fontId="23" fillId="4" borderId="8" xfId="0" applyFont="1" applyFill="1" applyBorder="1" applyAlignment="1">
      <alignment horizontal="center" shrinkToFit="1"/>
    </xf>
    <xf numFmtId="0" fontId="22" fillId="4" borderId="11" xfId="0" applyFont="1" applyFill="1" applyBorder="1" applyAlignment="1">
      <alignment horizontal="center" shrinkToFit="1"/>
    </xf>
    <xf numFmtId="0" fontId="22" fillId="4" borderId="2" xfId="0" applyFont="1" applyFill="1" applyBorder="1" applyAlignment="1">
      <alignment horizontal="center" shrinkToFit="1"/>
    </xf>
    <xf numFmtId="0" fontId="2" fillId="2" borderId="0" xfId="0" applyFont="1" applyFill="1" applyAlignment="1">
      <alignment horizontal="center" shrinkToFit="1"/>
    </xf>
    <xf numFmtId="0" fontId="4" fillId="3" borderId="1" xfId="0" applyFont="1" applyFill="1" applyBorder="1" applyAlignment="1">
      <alignment horizontal="center" shrinkToFit="1"/>
    </xf>
    <xf numFmtId="0" fontId="4" fillId="3" borderId="2" xfId="0" applyFont="1" applyFill="1" applyBorder="1" applyAlignment="1">
      <alignment horizontal="center" shrinkToFit="1"/>
    </xf>
    <xf numFmtId="0" fontId="20" fillId="0" borderId="0" xfId="0" applyFont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5" fillId="5" borderId="6" xfId="0" applyFont="1" applyFill="1" applyBorder="1" applyAlignment="1">
      <alignment horizontal="center"/>
    </xf>
    <xf numFmtId="0" fontId="32" fillId="13" borderId="14" xfId="0" applyFont="1" applyFill="1" applyBorder="1" applyAlignment="1">
      <alignment horizontal="center"/>
    </xf>
    <xf numFmtId="0" fontId="32" fillId="13" borderId="0" xfId="0" applyFont="1" applyFill="1" applyAlignment="1">
      <alignment horizontal="center"/>
    </xf>
    <xf numFmtId="0" fontId="32" fillId="13" borderId="15" xfId="0" applyFont="1" applyFill="1" applyBorder="1" applyAlignment="1">
      <alignment horizontal="center"/>
    </xf>
    <xf numFmtId="4" fontId="32" fillId="14" borderId="7" xfId="0" applyNumberFormat="1" applyFont="1" applyFill="1" applyBorder="1" applyAlignment="1">
      <alignment horizontal="center" vertical="center"/>
    </xf>
    <xf numFmtId="4" fontId="32" fillId="14" borderId="4" xfId="0" applyNumberFormat="1" applyFont="1" applyFill="1" applyBorder="1" applyAlignment="1">
      <alignment horizontal="center" vertical="center"/>
    </xf>
    <xf numFmtId="4" fontId="32" fillId="14" borderId="8" xfId="0" applyNumberFormat="1" applyFont="1" applyFill="1" applyBorder="1" applyAlignment="1">
      <alignment horizontal="center" vertical="center"/>
    </xf>
    <xf numFmtId="4" fontId="32" fillId="14" borderId="14" xfId="0" applyNumberFormat="1" applyFont="1" applyFill="1" applyBorder="1" applyAlignment="1">
      <alignment horizontal="center" vertical="center"/>
    </xf>
    <xf numFmtId="4" fontId="32" fillId="14" borderId="0" xfId="0" applyNumberFormat="1" applyFont="1" applyFill="1" applyAlignment="1">
      <alignment horizontal="center" vertical="center"/>
    </xf>
    <xf numFmtId="4" fontId="32" fillId="14" borderId="15" xfId="0" applyNumberFormat="1" applyFont="1" applyFill="1" applyBorder="1" applyAlignment="1">
      <alignment horizontal="center" vertical="center"/>
    </xf>
    <xf numFmtId="4" fontId="32" fillId="14" borderId="11" xfId="0" applyNumberFormat="1" applyFont="1" applyFill="1" applyBorder="1" applyAlignment="1">
      <alignment horizontal="center" vertical="center"/>
    </xf>
    <xf numFmtId="4" fontId="32" fillId="14" borderId="1" xfId="0" applyNumberFormat="1" applyFont="1" applyFill="1" applyBorder="1" applyAlignment="1">
      <alignment horizontal="center" vertical="center"/>
    </xf>
    <xf numFmtId="4" fontId="32" fillId="14" borderId="2" xfId="0" applyNumberFormat="1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center" shrinkToFit="1"/>
    </xf>
    <xf numFmtId="0" fontId="19" fillId="4" borderId="8" xfId="0" applyFont="1" applyFill="1" applyBorder="1" applyAlignment="1">
      <alignment horizontal="center" shrinkToFit="1"/>
    </xf>
    <xf numFmtId="0" fontId="16" fillId="4" borderId="11" xfId="0" applyFont="1" applyFill="1" applyBorder="1" applyAlignment="1">
      <alignment horizontal="center" shrinkToFit="1"/>
    </xf>
    <xf numFmtId="0" fontId="16" fillId="4" borderId="2" xfId="0" applyFont="1" applyFill="1" applyBorder="1" applyAlignment="1">
      <alignment horizontal="center" shrinkToFit="1"/>
    </xf>
    <xf numFmtId="0" fontId="31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4" fontId="3" fillId="14" borderId="3" xfId="0" applyNumberFormat="1" applyFont="1" applyFill="1" applyBorder="1" applyAlignment="1">
      <alignment horizontal="center" vertical="center"/>
    </xf>
    <xf numFmtId="4" fontId="3" fillId="14" borderId="13" xfId="0" applyNumberFormat="1" applyFont="1" applyFill="1" applyBorder="1" applyAlignment="1">
      <alignment horizontal="center" vertical="center"/>
    </xf>
    <xf numFmtId="4" fontId="3" fillId="14" borderId="9" xfId="0" applyNumberFormat="1" applyFont="1" applyFill="1" applyBorder="1" applyAlignment="1">
      <alignment horizontal="center" vertical="center"/>
    </xf>
    <xf numFmtId="2" fontId="3" fillId="14" borderId="3" xfId="1" applyNumberFormat="1" applyFont="1" applyFill="1" applyBorder="1" applyAlignment="1">
      <alignment horizontal="center" vertical="center"/>
    </xf>
    <xf numFmtId="2" fontId="3" fillId="14" borderId="13" xfId="1" applyNumberFormat="1" applyFont="1" applyFill="1" applyBorder="1" applyAlignment="1">
      <alignment horizontal="center" vertical="center"/>
    </xf>
    <xf numFmtId="2" fontId="3" fillId="14" borderId="9" xfId="1" applyNumberFormat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/>
    </xf>
    <xf numFmtId="0" fontId="3" fillId="14" borderId="13" xfId="0" applyFont="1" applyFill="1" applyBorder="1" applyAlignment="1">
      <alignment horizontal="center" vertical="center"/>
    </xf>
    <xf numFmtId="0" fontId="3" fillId="14" borderId="9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72</xdr:row>
      <xdr:rowOff>440794</xdr:rowOff>
    </xdr:from>
    <xdr:to>
      <xdr:col>7</xdr:col>
      <xdr:colOff>180975</xdr:colOff>
      <xdr:row>75</xdr:row>
      <xdr:rowOff>128587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187C6A8-B6E7-EAC6-6397-52F36512E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21262444"/>
          <a:ext cx="876300" cy="1030817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357188</xdr:colOff>
      <xdr:row>72</xdr:row>
      <xdr:rowOff>23812</xdr:rowOff>
    </xdr:from>
    <xdr:to>
      <xdr:col>18</xdr:col>
      <xdr:colOff>859631</xdr:colOff>
      <xdr:row>76</xdr:row>
      <xdr:rowOff>204787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CD70A4C-8DF9-4D69-8A67-D070079F2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5344" y="21490781"/>
          <a:ext cx="2181225" cy="1990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FCCF-27F7-44F1-8943-A4FD6C0934CB}">
  <dimension ref="A1:T81"/>
  <sheetViews>
    <sheetView tabSelected="1" showWhiteSpace="0" view="pageLayout" topLeftCell="A67" zoomScale="80" zoomScaleNormal="100" zoomScaleSheetLayoutView="55" zoomScalePageLayoutView="80" workbookViewId="0">
      <selection activeCell="K79" sqref="K79"/>
    </sheetView>
  </sheetViews>
  <sheetFormatPr defaultColWidth="9" defaultRowHeight="20.25" x14ac:dyDescent="0.3"/>
  <cols>
    <col min="1" max="1" width="16.375" style="2" customWidth="1"/>
    <col min="2" max="2" width="12.375" style="2" customWidth="1"/>
    <col min="3" max="3" width="13.5" style="2" customWidth="1"/>
    <col min="4" max="4" width="10.125" style="2" customWidth="1"/>
    <col min="5" max="5" width="11.5" style="2" customWidth="1"/>
    <col min="6" max="6" width="7.25" style="2" customWidth="1"/>
    <col min="7" max="7" width="7.5" style="2" customWidth="1"/>
    <col min="8" max="8" width="11.875" style="2" customWidth="1"/>
    <col min="9" max="9" width="11.5" style="2" customWidth="1"/>
    <col min="10" max="10" width="7.375" style="2" customWidth="1"/>
    <col min="11" max="11" width="11.75" style="2" customWidth="1"/>
    <col min="12" max="12" width="10.375" style="2" customWidth="1"/>
    <col min="13" max="13" width="7.75" style="2" customWidth="1"/>
    <col min="14" max="14" width="10" style="2" customWidth="1"/>
    <col min="15" max="16" width="7.125" style="2" customWidth="1"/>
    <col min="17" max="17" width="3.875" style="2" customWidth="1"/>
    <col min="18" max="18" width="10.875" style="2" customWidth="1"/>
    <col min="19" max="19" width="11.5" style="2" customWidth="1"/>
    <col min="20" max="20" width="8.875" style="2" customWidth="1"/>
    <col min="21" max="16384" width="9" style="2"/>
  </cols>
  <sheetData>
    <row r="1" spans="1:20" ht="23.25" x14ac:dyDescent="0.35">
      <c r="A1" s="258" t="s">
        <v>87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</row>
    <row r="2" spans="1:20" ht="23.2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23.25" customHeight="1" x14ac:dyDescent="0.35">
      <c r="A3" s="258" t="s">
        <v>0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</row>
    <row r="4" spans="1:20" ht="24" customHeight="1" x14ac:dyDescent="0.5">
      <c r="A4" s="259" t="s">
        <v>89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60"/>
    </row>
    <row r="5" spans="1:20" ht="23.25" customHeight="1" x14ac:dyDescent="0.5">
      <c r="A5" s="3" t="s">
        <v>1</v>
      </c>
      <c r="B5" s="3" t="s">
        <v>2</v>
      </c>
      <c r="C5" s="4" t="s">
        <v>3</v>
      </c>
      <c r="D5" s="4" t="s">
        <v>3</v>
      </c>
      <c r="E5" s="5" t="s">
        <v>4</v>
      </c>
      <c r="F5" s="6">
        <v>0.1</v>
      </c>
      <c r="G5" s="6">
        <v>0.23</v>
      </c>
      <c r="H5" s="6">
        <v>0.33</v>
      </c>
      <c r="I5" s="6">
        <v>0.4</v>
      </c>
      <c r="J5" s="6">
        <v>0.48</v>
      </c>
      <c r="K5" s="6">
        <v>0.55000000000000004</v>
      </c>
      <c r="L5" s="7">
        <v>0.62</v>
      </c>
      <c r="M5" s="7">
        <v>0.69</v>
      </c>
      <c r="N5" s="7">
        <v>0.76</v>
      </c>
      <c r="O5" s="6">
        <v>0.83</v>
      </c>
      <c r="P5" s="8">
        <v>0.9</v>
      </c>
      <c r="Q5" s="9">
        <v>1</v>
      </c>
      <c r="R5" s="10" t="s">
        <v>5</v>
      </c>
      <c r="S5" s="11" t="s">
        <v>6</v>
      </c>
      <c r="T5" s="12" t="s">
        <v>7</v>
      </c>
    </row>
    <row r="6" spans="1:20" ht="23.25" customHeight="1" x14ac:dyDescent="0.5">
      <c r="A6" s="13"/>
      <c r="B6" s="14" t="s">
        <v>8</v>
      </c>
      <c r="C6" s="15" t="s">
        <v>90</v>
      </c>
      <c r="D6" s="15" t="s">
        <v>91</v>
      </c>
      <c r="E6" s="16" t="s">
        <v>93</v>
      </c>
      <c r="F6" s="17" t="s">
        <v>9</v>
      </c>
      <c r="G6" s="18" t="s">
        <v>10</v>
      </c>
      <c r="H6" s="18" t="s">
        <v>11</v>
      </c>
      <c r="I6" s="18" t="s">
        <v>12</v>
      </c>
      <c r="J6" s="18" t="s">
        <v>13</v>
      </c>
      <c r="K6" s="18" t="s">
        <v>14</v>
      </c>
      <c r="L6" s="19" t="s">
        <v>15</v>
      </c>
      <c r="M6" s="19" t="s">
        <v>16</v>
      </c>
      <c r="N6" s="19" t="s">
        <v>17</v>
      </c>
      <c r="O6" s="18" t="s">
        <v>18</v>
      </c>
      <c r="P6" s="18" t="s">
        <v>19</v>
      </c>
      <c r="Q6" s="20" t="s">
        <v>20</v>
      </c>
      <c r="R6" s="21"/>
      <c r="S6" s="22"/>
      <c r="T6" s="23"/>
    </row>
    <row r="7" spans="1:20" ht="24" x14ac:dyDescent="0.55000000000000004">
      <c r="A7" s="24" t="s">
        <v>21</v>
      </c>
      <c r="B7" s="25" t="s">
        <v>22</v>
      </c>
      <c r="C7" s="195">
        <v>249400</v>
      </c>
      <c r="D7" s="202">
        <v>130600</v>
      </c>
      <c r="E7" s="207">
        <f>C7+D7</f>
        <v>380000</v>
      </c>
      <c r="F7" s="208">
        <v>0</v>
      </c>
      <c r="G7" s="209">
        <f>27300+14000+6000+9180+28000+6000</f>
        <v>90480</v>
      </c>
      <c r="H7" s="209">
        <f>13260+10200</f>
        <v>23460</v>
      </c>
      <c r="I7" s="209">
        <f>14400+14400+6320</f>
        <v>35120</v>
      </c>
      <c r="J7" s="209">
        <f>10200+24760+27000</f>
        <v>61960</v>
      </c>
      <c r="K7" s="209">
        <v>0</v>
      </c>
      <c r="L7" s="207">
        <f>11000+22000+6240+6240+6240+6240</f>
        <v>57960</v>
      </c>
      <c r="M7" s="207">
        <v>15300</v>
      </c>
      <c r="N7" s="207">
        <v>9180</v>
      </c>
      <c r="O7" s="27"/>
      <c r="P7" s="27"/>
      <c r="Q7" s="28"/>
      <c r="R7" s="29">
        <f>SUM(F7:Q7)</f>
        <v>293460</v>
      </c>
      <c r="S7" s="30">
        <f>C7-R7</f>
        <v>-44060</v>
      </c>
      <c r="T7" s="31">
        <f>SUM((R7*100)/E7)</f>
        <v>77.226315789473688</v>
      </c>
    </row>
    <row r="8" spans="1:20" ht="24" x14ac:dyDescent="0.55000000000000004">
      <c r="A8" s="24" t="s">
        <v>21</v>
      </c>
      <c r="B8" s="25" t="s">
        <v>23</v>
      </c>
      <c r="C8" s="196">
        <v>19800</v>
      </c>
      <c r="D8" s="199">
        <v>0</v>
      </c>
      <c r="E8" s="207">
        <v>0</v>
      </c>
      <c r="F8" s="208">
        <v>0</v>
      </c>
      <c r="G8" s="208">
        <v>0</v>
      </c>
      <c r="H8" s="208">
        <v>0</v>
      </c>
      <c r="I8" s="208">
        <v>0</v>
      </c>
      <c r="J8" s="208">
        <v>0</v>
      </c>
      <c r="K8" s="208" t="s">
        <v>85</v>
      </c>
      <c r="L8" s="208" t="s">
        <v>85</v>
      </c>
      <c r="M8" s="208" t="s">
        <v>85</v>
      </c>
      <c r="N8" s="208" t="s">
        <v>85</v>
      </c>
      <c r="O8" s="27"/>
      <c r="P8" s="27"/>
      <c r="Q8" s="28"/>
      <c r="R8" s="29">
        <f t="shared" ref="R8:R26" si="0">SUM(F8:Q8)</f>
        <v>0</v>
      </c>
      <c r="S8" s="30">
        <f t="shared" ref="S8:S25" si="1">C8-R8</f>
        <v>19800</v>
      </c>
      <c r="T8" s="31" t="e">
        <f t="shared" ref="T8:T25" si="2">SUM((R8*100)/E8)</f>
        <v>#DIV/0!</v>
      </c>
    </row>
    <row r="9" spans="1:20" ht="24" x14ac:dyDescent="0.55000000000000004">
      <c r="A9" s="24" t="s">
        <v>21</v>
      </c>
      <c r="B9" s="25" t="s">
        <v>24</v>
      </c>
      <c r="C9" s="195">
        <v>8700</v>
      </c>
      <c r="D9" s="202">
        <v>10000</v>
      </c>
      <c r="E9" s="207">
        <f>C9+D9</f>
        <v>18700</v>
      </c>
      <c r="F9" s="209">
        <v>0</v>
      </c>
      <c r="G9" s="209">
        <v>0</v>
      </c>
      <c r="H9" s="209">
        <f>4370+4330</f>
        <v>8700</v>
      </c>
      <c r="I9" s="209">
        <v>0</v>
      </c>
      <c r="J9" s="209">
        <v>0</v>
      </c>
      <c r="K9" s="209">
        <v>0</v>
      </c>
      <c r="L9" s="209">
        <v>0</v>
      </c>
      <c r="M9" s="207">
        <v>10000</v>
      </c>
      <c r="N9" s="209">
        <v>0</v>
      </c>
      <c r="O9" s="33"/>
      <c r="P9" s="34"/>
      <c r="Q9" s="35"/>
      <c r="R9" s="29">
        <f t="shared" si="0"/>
        <v>18700</v>
      </c>
      <c r="S9" s="30">
        <f t="shared" si="1"/>
        <v>-10000</v>
      </c>
      <c r="T9" s="31">
        <f t="shared" si="2"/>
        <v>100</v>
      </c>
    </row>
    <row r="10" spans="1:20" ht="24" x14ac:dyDescent="0.55000000000000004">
      <c r="A10" s="24" t="s">
        <v>21</v>
      </c>
      <c r="B10" s="25" t="s">
        <v>25</v>
      </c>
      <c r="C10" s="195">
        <v>0</v>
      </c>
      <c r="D10" s="202">
        <v>0</v>
      </c>
      <c r="E10" s="207">
        <f t="shared" ref="E10:E25" si="3">C10+D10</f>
        <v>0</v>
      </c>
      <c r="F10" s="209">
        <v>0</v>
      </c>
      <c r="G10" s="209">
        <v>0</v>
      </c>
      <c r="H10" s="209">
        <v>0</v>
      </c>
      <c r="I10" s="209">
        <v>0</v>
      </c>
      <c r="J10" s="209">
        <v>0</v>
      </c>
      <c r="K10" s="209">
        <v>0</v>
      </c>
      <c r="L10" s="209">
        <v>0</v>
      </c>
      <c r="M10" s="209">
        <v>0</v>
      </c>
      <c r="N10" s="209">
        <v>0</v>
      </c>
      <c r="O10" s="36"/>
      <c r="P10" s="28"/>
      <c r="Q10" s="37"/>
      <c r="R10" s="29"/>
      <c r="S10" s="30">
        <f t="shared" si="1"/>
        <v>0</v>
      </c>
      <c r="T10" s="31" t="e">
        <f>SUM((R10*100)/E10)</f>
        <v>#DIV/0!</v>
      </c>
    </row>
    <row r="11" spans="1:20" ht="24" x14ac:dyDescent="0.55000000000000004">
      <c r="A11" s="24" t="s">
        <v>21</v>
      </c>
      <c r="B11" s="25" t="s">
        <v>26</v>
      </c>
      <c r="C11" s="196">
        <v>9000</v>
      </c>
      <c r="D11" s="199">
        <v>4500</v>
      </c>
      <c r="E11" s="207">
        <f t="shared" si="3"/>
        <v>13500</v>
      </c>
      <c r="F11" s="209">
        <v>1500</v>
      </c>
      <c r="G11" s="209">
        <v>1500</v>
      </c>
      <c r="H11" s="209">
        <v>1500</v>
      </c>
      <c r="I11" s="209">
        <v>1500</v>
      </c>
      <c r="J11" s="209">
        <v>1500</v>
      </c>
      <c r="K11" s="209">
        <v>1500</v>
      </c>
      <c r="L11" s="199">
        <v>1500</v>
      </c>
      <c r="M11" s="207">
        <v>1500</v>
      </c>
      <c r="N11" s="207">
        <v>0</v>
      </c>
      <c r="O11" s="27"/>
      <c r="P11" s="27"/>
      <c r="Q11" s="27"/>
      <c r="R11" s="29">
        <f>SUM(F11:Q11)</f>
        <v>12000</v>
      </c>
      <c r="S11" s="30">
        <f t="shared" si="1"/>
        <v>-3000</v>
      </c>
      <c r="T11" s="31">
        <f t="shared" si="2"/>
        <v>88.888888888888886</v>
      </c>
    </row>
    <row r="12" spans="1:20" ht="24" x14ac:dyDescent="0.55000000000000004">
      <c r="A12" s="24" t="s">
        <v>21</v>
      </c>
      <c r="B12" s="25" t="s">
        <v>27</v>
      </c>
      <c r="C12" s="196">
        <v>54000</v>
      </c>
      <c r="D12" s="199">
        <v>27000</v>
      </c>
      <c r="E12" s="207">
        <f t="shared" si="3"/>
        <v>81000</v>
      </c>
      <c r="F12" s="209">
        <v>9000</v>
      </c>
      <c r="G12" s="209">
        <v>9000</v>
      </c>
      <c r="H12" s="209">
        <v>9000</v>
      </c>
      <c r="I12" s="209">
        <v>9000</v>
      </c>
      <c r="J12" s="209">
        <v>9000</v>
      </c>
      <c r="K12" s="209">
        <v>9000</v>
      </c>
      <c r="L12" s="199">
        <v>9000</v>
      </c>
      <c r="M12" s="210">
        <v>9000</v>
      </c>
      <c r="N12" s="199">
        <v>9000</v>
      </c>
      <c r="O12" s="27"/>
      <c r="P12" s="27"/>
      <c r="Q12" s="27"/>
      <c r="R12" s="29">
        <f>SUM(F12:Q12)</f>
        <v>81000</v>
      </c>
      <c r="S12" s="30">
        <f t="shared" si="1"/>
        <v>-27000</v>
      </c>
      <c r="T12" s="31">
        <f t="shared" si="2"/>
        <v>100</v>
      </c>
    </row>
    <row r="13" spans="1:20" ht="24" x14ac:dyDescent="0.55000000000000004">
      <c r="A13" s="24" t="s">
        <v>21</v>
      </c>
      <c r="B13" s="25" t="s">
        <v>28</v>
      </c>
      <c r="C13" s="196">
        <v>3400</v>
      </c>
      <c r="D13" s="199">
        <v>20000</v>
      </c>
      <c r="E13" s="207">
        <f t="shared" si="3"/>
        <v>23400</v>
      </c>
      <c r="F13" s="209">
        <v>0</v>
      </c>
      <c r="G13" s="209">
        <v>0</v>
      </c>
      <c r="H13" s="209">
        <v>0</v>
      </c>
      <c r="I13" s="209">
        <v>0</v>
      </c>
      <c r="J13" s="209">
        <v>0</v>
      </c>
      <c r="K13" s="209">
        <v>3400</v>
      </c>
      <c r="L13" s="209">
        <v>0</v>
      </c>
      <c r="M13" s="199">
        <v>20000</v>
      </c>
      <c r="N13" s="209">
        <v>0</v>
      </c>
      <c r="O13" s="38"/>
      <c r="P13" s="27"/>
      <c r="Q13" s="27"/>
      <c r="R13" s="29">
        <f t="shared" si="0"/>
        <v>23400</v>
      </c>
      <c r="S13" s="30">
        <f t="shared" si="1"/>
        <v>-20000</v>
      </c>
      <c r="T13" s="31">
        <f t="shared" si="2"/>
        <v>100</v>
      </c>
    </row>
    <row r="14" spans="1:20" ht="26.25" x14ac:dyDescent="0.55000000000000004">
      <c r="A14" s="24" t="s">
        <v>21</v>
      </c>
      <c r="B14" s="25" t="s">
        <v>29</v>
      </c>
      <c r="C14" s="195">
        <v>546700</v>
      </c>
      <c r="D14" s="199">
        <v>273300</v>
      </c>
      <c r="E14" s="207">
        <f t="shared" si="3"/>
        <v>820000</v>
      </c>
      <c r="F14" s="209">
        <v>100500</v>
      </c>
      <c r="G14" s="209">
        <v>90200</v>
      </c>
      <c r="H14" s="209">
        <v>97500</v>
      </c>
      <c r="I14" s="209">
        <v>90200</v>
      </c>
      <c r="J14" s="209">
        <v>85700</v>
      </c>
      <c r="K14" s="209">
        <v>96200</v>
      </c>
      <c r="L14" s="211">
        <v>86900</v>
      </c>
      <c r="M14" s="207">
        <v>97300</v>
      </c>
      <c r="N14" s="209">
        <v>0</v>
      </c>
      <c r="O14" s="27"/>
      <c r="P14" s="27"/>
      <c r="Q14" s="27"/>
      <c r="R14" s="29">
        <f>SUM(F14:Q14)</f>
        <v>744500</v>
      </c>
      <c r="S14" s="30">
        <f t="shared" si="1"/>
        <v>-197800</v>
      </c>
      <c r="T14" s="31">
        <f t="shared" si="2"/>
        <v>90.792682926829272</v>
      </c>
    </row>
    <row r="15" spans="1:20" ht="24" x14ac:dyDescent="0.55000000000000004">
      <c r="A15" s="24" t="s">
        <v>21</v>
      </c>
      <c r="B15" s="24" t="s">
        <v>30</v>
      </c>
      <c r="C15" s="215">
        <v>24000</v>
      </c>
      <c r="D15" s="202">
        <v>0</v>
      </c>
      <c r="E15" s="207">
        <f t="shared" si="3"/>
        <v>24000</v>
      </c>
      <c r="F15" s="208">
        <v>0</v>
      </c>
      <c r="G15" s="208">
        <v>24000</v>
      </c>
      <c r="H15" s="209">
        <v>0</v>
      </c>
      <c r="I15" s="209">
        <v>0</v>
      </c>
      <c r="J15" s="209">
        <v>0</v>
      </c>
      <c r="K15" s="209">
        <v>0</v>
      </c>
      <c r="L15" s="209">
        <v>0</v>
      </c>
      <c r="M15" s="209">
        <v>0</v>
      </c>
      <c r="N15" s="209">
        <v>0</v>
      </c>
      <c r="O15" s="27"/>
      <c r="P15" s="27"/>
      <c r="Q15" s="39"/>
      <c r="R15" s="29">
        <f t="shared" si="0"/>
        <v>24000</v>
      </c>
      <c r="S15" s="30">
        <f t="shared" si="1"/>
        <v>0</v>
      </c>
      <c r="T15" s="31">
        <f t="shared" si="2"/>
        <v>100</v>
      </c>
    </row>
    <row r="16" spans="1:20" ht="24" x14ac:dyDescent="0.55000000000000004">
      <c r="A16" s="24" t="s">
        <v>21</v>
      </c>
      <c r="B16" s="24" t="s">
        <v>31</v>
      </c>
      <c r="C16" s="197">
        <v>6000</v>
      </c>
      <c r="D16" s="206">
        <v>0</v>
      </c>
      <c r="E16" s="207">
        <f t="shared" si="3"/>
        <v>6000</v>
      </c>
      <c r="F16" s="212">
        <v>0</v>
      </c>
      <c r="G16" s="208">
        <v>0</v>
      </c>
      <c r="H16" s="209">
        <v>0</v>
      </c>
      <c r="I16" s="208">
        <v>0</v>
      </c>
      <c r="J16" s="208">
        <v>0</v>
      </c>
      <c r="K16" s="208">
        <v>0</v>
      </c>
      <c r="L16" s="209">
        <v>0</v>
      </c>
      <c r="M16" s="209">
        <v>0</v>
      </c>
      <c r="N16" s="207">
        <v>1475</v>
      </c>
      <c r="O16" s="27"/>
      <c r="P16" s="27"/>
      <c r="Q16" s="28"/>
      <c r="R16" s="29">
        <f t="shared" si="0"/>
        <v>1475</v>
      </c>
      <c r="S16" s="30">
        <f t="shared" si="1"/>
        <v>4525</v>
      </c>
      <c r="T16" s="31">
        <f t="shared" si="2"/>
        <v>24.583333333333332</v>
      </c>
    </row>
    <row r="17" spans="1:20" ht="24" x14ac:dyDescent="0.55000000000000004">
      <c r="A17" s="24" t="s">
        <v>21</v>
      </c>
      <c r="B17" s="25" t="s">
        <v>32</v>
      </c>
      <c r="C17" s="195">
        <v>0</v>
      </c>
      <c r="D17" s="199">
        <v>0</v>
      </c>
      <c r="E17" s="207">
        <f t="shared" si="3"/>
        <v>0</v>
      </c>
      <c r="F17" s="208">
        <v>0</v>
      </c>
      <c r="G17" s="208">
        <v>0</v>
      </c>
      <c r="H17" s="208">
        <v>0</v>
      </c>
      <c r="I17" s="208">
        <v>0</v>
      </c>
      <c r="J17" s="209">
        <v>0</v>
      </c>
      <c r="K17" s="209" t="s">
        <v>85</v>
      </c>
      <c r="L17" s="209" t="s">
        <v>85</v>
      </c>
      <c r="M17" s="209" t="s">
        <v>85</v>
      </c>
      <c r="N17" s="209" t="s">
        <v>85</v>
      </c>
      <c r="O17" s="28"/>
      <c r="P17" s="33"/>
      <c r="Q17" s="33"/>
      <c r="R17" s="29">
        <f t="shared" si="0"/>
        <v>0</v>
      </c>
      <c r="S17" s="30">
        <f t="shared" si="1"/>
        <v>0</v>
      </c>
      <c r="T17" s="31" t="e">
        <f t="shared" si="2"/>
        <v>#DIV/0!</v>
      </c>
    </row>
    <row r="18" spans="1:20" ht="24" x14ac:dyDescent="0.55000000000000004">
      <c r="A18" s="24" t="s">
        <v>21</v>
      </c>
      <c r="B18" s="40" t="s">
        <v>33</v>
      </c>
      <c r="C18" s="195">
        <v>0</v>
      </c>
      <c r="D18" s="199">
        <v>0</v>
      </c>
      <c r="E18" s="207">
        <f t="shared" si="3"/>
        <v>0</v>
      </c>
      <c r="F18" s="208">
        <v>0</v>
      </c>
      <c r="G18" s="208">
        <v>0</v>
      </c>
      <c r="H18" s="208">
        <v>0</v>
      </c>
      <c r="I18" s="208">
        <v>0</v>
      </c>
      <c r="J18" s="209">
        <v>0</v>
      </c>
      <c r="K18" s="209">
        <v>0</v>
      </c>
      <c r="L18" s="209">
        <v>0</v>
      </c>
      <c r="M18" s="209">
        <v>0</v>
      </c>
      <c r="N18" s="209">
        <v>0</v>
      </c>
      <c r="O18" s="28"/>
      <c r="P18" s="27"/>
      <c r="Q18" s="33"/>
      <c r="R18" s="29">
        <f t="shared" si="0"/>
        <v>0</v>
      </c>
      <c r="S18" s="30">
        <f t="shared" si="1"/>
        <v>0</v>
      </c>
      <c r="T18" s="31" t="e">
        <f t="shared" si="2"/>
        <v>#DIV/0!</v>
      </c>
    </row>
    <row r="19" spans="1:20" ht="24" x14ac:dyDescent="0.55000000000000004">
      <c r="A19" s="24" t="s">
        <v>21</v>
      </c>
      <c r="B19" s="40" t="s">
        <v>34</v>
      </c>
      <c r="C19" s="195">
        <v>0</v>
      </c>
      <c r="D19" s="199">
        <v>0</v>
      </c>
      <c r="E19" s="207">
        <f t="shared" si="3"/>
        <v>0</v>
      </c>
      <c r="F19" s="208">
        <v>0</v>
      </c>
      <c r="G19" s="208">
        <v>0</v>
      </c>
      <c r="H19" s="208">
        <v>0</v>
      </c>
      <c r="I19" s="208">
        <v>0</v>
      </c>
      <c r="J19" s="209">
        <v>0</v>
      </c>
      <c r="K19" s="209">
        <v>0</v>
      </c>
      <c r="L19" s="209">
        <v>0</v>
      </c>
      <c r="M19" s="209">
        <v>0</v>
      </c>
      <c r="N19" s="209">
        <v>0</v>
      </c>
      <c r="O19" s="27"/>
      <c r="P19" s="27"/>
      <c r="Q19" s="33"/>
      <c r="R19" s="29">
        <f t="shared" si="0"/>
        <v>0</v>
      </c>
      <c r="S19" s="30">
        <f t="shared" si="1"/>
        <v>0</v>
      </c>
      <c r="T19" s="31" t="e">
        <f t="shared" si="2"/>
        <v>#DIV/0!</v>
      </c>
    </row>
    <row r="20" spans="1:20" ht="24" x14ac:dyDescent="0.55000000000000004">
      <c r="A20" s="24" t="s">
        <v>21</v>
      </c>
      <c r="B20" s="24" t="s">
        <v>35</v>
      </c>
      <c r="C20" s="216">
        <f>42000/2</f>
        <v>21000</v>
      </c>
      <c r="D20" s="199">
        <v>21000</v>
      </c>
      <c r="E20" s="207">
        <f t="shared" si="3"/>
        <v>42000</v>
      </c>
      <c r="F20" s="209">
        <v>0</v>
      </c>
      <c r="G20" s="209">
        <v>0</v>
      </c>
      <c r="H20" s="209">
        <v>0</v>
      </c>
      <c r="I20" s="209">
        <v>21000</v>
      </c>
      <c r="J20" s="209">
        <v>0</v>
      </c>
      <c r="K20" s="209">
        <v>0</v>
      </c>
      <c r="L20" s="207">
        <v>21000</v>
      </c>
      <c r="M20" s="209">
        <v>0</v>
      </c>
      <c r="N20" s="209">
        <v>0</v>
      </c>
      <c r="O20" s="41"/>
      <c r="P20" s="28"/>
      <c r="Q20" s="33"/>
      <c r="R20" s="29">
        <f t="shared" si="0"/>
        <v>42000</v>
      </c>
      <c r="S20" s="30">
        <f t="shared" si="1"/>
        <v>-21000</v>
      </c>
      <c r="T20" s="31">
        <f t="shared" si="2"/>
        <v>100</v>
      </c>
    </row>
    <row r="21" spans="1:20" ht="24" x14ac:dyDescent="0.55000000000000004">
      <c r="A21" s="24" t="s">
        <v>21</v>
      </c>
      <c r="B21" s="26" t="s">
        <v>36</v>
      </c>
      <c r="C21" s="215">
        <v>7250</v>
      </c>
      <c r="D21" s="199">
        <v>0</v>
      </c>
      <c r="E21" s="207">
        <f t="shared" si="3"/>
        <v>7250</v>
      </c>
      <c r="F21" s="209">
        <v>0</v>
      </c>
      <c r="G21" s="209">
        <v>0</v>
      </c>
      <c r="H21" s="209">
        <v>0</v>
      </c>
      <c r="I21" s="209">
        <v>0</v>
      </c>
      <c r="J21" s="209">
        <v>0</v>
      </c>
      <c r="K21" s="209">
        <v>0</v>
      </c>
      <c r="L21" s="209">
        <v>0</v>
      </c>
      <c r="M21" s="209">
        <v>0</v>
      </c>
      <c r="N21" s="199">
        <v>4000</v>
      </c>
      <c r="O21" s="27"/>
      <c r="P21" s="27"/>
      <c r="Q21" s="33"/>
      <c r="R21" s="29">
        <f t="shared" si="0"/>
        <v>4000</v>
      </c>
      <c r="S21" s="30">
        <f t="shared" si="1"/>
        <v>3250</v>
      </c>
      <c r="T21" s="31">
        <f t="shared" si="2"/>
        <v>55.172413793103445</v>
      </c>
    </row>
    <row r="22" spans="1:20" ht="24" x14ac:dyDescent="0.55000000000000004">
      <c r="A22" s="24" t="s">
        <v>21</v>
      </c>
      <c r="B22" s="26" t="s">
        <v>37</v>
      </c>
      <c r="C22" s="215">
        <v>54600</v>
      </c>
      <c r="D22" s="202">
        <v>0</v>
      </c>
      <c r="E22" s="207">
        <f t="shared" si="3"/>
        <v>54600</v>
      </c>
      <c r="F22" s="209">
        <v>0</v>
      </c>
      <c r="G22" s="209">
        <v>54600</v>
      </c>
      <c r="H22" s="209">
        <v>0</v>
      </c>
      <c r="I22" s="209">
        <v>0</v>
      </c>
      <c r="J22" s="209">
        <v>0</v>
      </c>
      <c r="K22" s="209">
        <v>0</v>
      </c>
      <c r="L22" s="209">
        <v>0</v>
      </c>
      <c r="M22" s="209">
        <v>0</v>
      </c>
      <c r="N22" s="209">
        <v>0</v>
      </c>
      <c r="O22" s="42"/>
      <c r="P22" s="27"/>
      <c r="Q22" s="39"/>
      <c r="R22" s="29">
        <f t="shared" si="0"/>
        <v>54600</v>
      </c>
      <c r="S22" s="30">
        <f t="shared" si="1"/>
        <v>0</v>
      </c>
      <c r="T22" s="31">
        <f t="shared" si="2"/>
        <v>100</v>
      </c>
    </row>
    <row r="23" spans="1:20" ht="24" customHeight="1" x14ac:dyDescent="0.55000000000000004">
      <c r="A23" s="24" t="s">
        <v>21</v>
      </c>
      <c r="B23" s="26" t="s">
        <v>38</v>
      </c>
      <c r="C23" s="215">
        <f>4000*3</f>
        <v>12000</v>
      </c>
      <c r="D23" s="202">
        <v>0</v>
      </c>
      <c r="E23" s="207">
        <f t="shared" si="3"/>
        <v>12000</v>
      </c>
      <c r="F23" s="208">
        <v>0</v>
      </c>
      <c r="G23" s="208">
        <v>0</v>
      </c>
      <c r="H23" s="208">
        <v>0</v>
      </c>
      <c r="I23" s="208">
        <v>0</v>
      </c>
      <c r="J23" s="208">
        <v>4000</v>
      </c>
      <c r="K23" s="208">
        <v>4000</v>
      </c>
      <c r="L23" s="207">
        <v>4000</v>
      </c>
      <c r="M23" s="209">
        <v>0</v>
      </c>
      <c r="N23" s="209">
        <v>0</v>
      </c>
      <c r="O23" s="27"/>
      <c r="P23" s="27"/>
      <c r="Q23" s="43"/>
      <c r="R23" s="29">
        <f t="shared" si="0"/>
        <v>12000</v>
      </c>
      <c r="S23" s="30">
        <f t="shared" si="1"/>
        <v>0</v>
      </c>
      <c r="T23" s="31">
        <f t="shared" si="2"/>
        <v>100</v>
      </c>
    </row>
    <row r="24" spans="1:20" ht="24" x14ac:dyDescent="0.55000000000000004">
      <c r="A24" s="24" t="s">
        <v>21</v>
      </c>
      <c r="B24" s="26" t="s">
        <v>39</v>
      </c>
      <c r="C24" s="216">
        <v>950</v>
      </c>
      <c r="D24" s="199">
        <v>0</v>
      </c>
      <c r="E24" s="207">
        <f t="shared" si="3"/>
        <v>950</v>
      </c>
      <c r="F24" s="208">
        <v>0</v>
      </c>
      <c r="G24" s="208">
        <v>0</v>
      </c>
      <c r="H24" s="208">
        <v>0</v>
      </c>
      <c r="I24" s="208">
        <v>0</v>
      </c>
      <c r="J24" s="209">
        <v>950</v>
      </c>
      <c r="K24" s="209">
        <v>0</v>
      </c>
      <c r="L24" s="209">
        <v>0</v>
      </c>
      <c r="M24" s="209">
        <v>0</v>
      </c>
      <c r="N24" s="209">
        <v>0</v>
      </c>
      <c r="O24" s="27"/>
      <c r="P24" s="27"/>
      <c r="Q24" s="28"/>
      <c r="R24" s="29">
        <f t="shared" si="0"/>
        <v>950</v>
      </c>
      <c r="S24" s="30">
        <f t="shared" si="1"/>
        <v>0</v>
      </c>
      <c r="T24" s="31">
        <f t="shared" si="2"/>
        <v>100</v>
      </c>
    </row>
    <row r="25" spans="1:20" ht="24" x14ac:dyDescent="0.55000000000000004">
      <c r="A25" s="24" t="s">
        <v>21</v>
      </c>
      <c r="B25" s="24"/>
      <c r="C25" s="180">
        <v>0</v>
      </c>
      <c r="D25" s="32"/>
      <c r="E25" s="207">
        <f t="shared" si="3"/>
        <v>0</v>
      </c>
      <c r="F25" s="208">
        <v>0</v>
      </c>
      <c r="G25" s="208">
        <v>0</v>
      </c>
      <c r="H25" s="208">
        <v>0</v>
      </c>
      <c r="I25" s="208">
        <v>0</v>
      </c>
      <c r="J25" s="209">
        <v>0</v>
      </c>
      <c r="K25" s="209">
        <v>0</v>
      </c>
      <c r="L25" s="207"/>
      <c r="M25" s="213"/>
      <c r="N25" s="213"/>
      <c r="O25" s="28"/>
      <c r="P25" s="27"/>
      <c r="Q25" s="28"/>
      <c r="R25" s="29">
        <f t="shared" si="0"/>
        <v>0</v>
      </c>
      <c r="S25" s="30">
        <f t="shared" si="1"/>
        <v>0</v>
      </c>
      <c r="T25" s="31" t="e">
        <f t="shared" si="2"/>
        <v>#DIV/0!</v>
      </c>
    </row>
    <row r="26" spans="1:20" ht="24" x14ac:dyDescent="0.55000000000000004">
      <c r="A26" s="44"/>
      <c r="B26" s="45" t="s">
        <v>40</v>
      </c>
      <c r="C26" s="181">
        <f>SUM(C7:C25)</f>
        <v>1016800</v>
      </c>
      <c r="D26" s="181">
        <f>SUM(D7:D25)</f>
        <v>486400</v>
      </c>
      <c r="E26" s="46">
        <f>SUM(E6:E25)</f>
        <v>1483400</v>
      </c>
      <c r="F26" s="182">
        <f t="shared" ref="F26:Q26" si="4">SUM(F6:F25)</f>
        <v>111000</v>
      </c>
      <c r="G26" s="182">
        <f t="shared" si="4"/>
        <v>269780</v>
      </c>
      <c r="H26" s="183">
        <f t="shared" si="4"/>
        <v>140160</v>
      </c>
      <c r="I26" s="183">
        <f t="shared" si="4"/>
        <v>156820</v>
      </c>
      <c r="J26" s="183">
        <f t="shared" si="4"/>
        <v>163110</v>
      </c>
      <c r="K26" s="183">
        <f t="shared" si="4"/>
        <v>114100</v>
      </c>
      <c r="L26" s="47">
        <f t="shared" si="4"/>
        <v>180360</v>
      </c>
      <c r="M26" s="47">
        <f t="shared" si="4"/>
        <v>153100</v>
      </c>
      <c r="N26" s="47">
        <f t="shared" si="4"/>
        <v>23655</v>
      </c>
      <c r="O26" s="47">
        <f t="shared" si="4"/>
        <v>0</v>
      </c>
      <c r="P26" s="47">
        <f t="shared" si="4"/>
        <v>0</v>
      </c>
      <c r="Q26" s="47">
        <f t="shared" si="4"/>
        <v>0</v>
      </c>
      <c r="R26" s="48">
        <f t="shared" si="0"/>
        <v>1312085</v>
      </c>
      <c r="S26" s="49">
        <f>F26+G26+H26+I26+J26+K26</f>
        <v>954970</v>
      </c>
      <c r="T26" s="50">
        <f>SUM((R26*100)/E26)</f>
        <v>88.451193204799779</v>
      </c>
    </row>
    <row r="27" spans="1:20" x14ac:dyDescent="0.3">
      <c r="A27" s="51"/>
      <c r="B27" s="52"/>
      <c r="C27" s="52"/>
      <c r="D27" s="52"/>
      <c r="E27" s="52"/>
      <c r="F27" s="184"/>
      <c r="G27" s="184"/>
      <c r="H27" s="184"/>
      <c r="I27" s="184"/>
      <c r="J27" s="184"/>
      <c r="K27" s="185"/>
      <c r="L27" s="52"/>
      <c r="M27" s="54"/>
      <c r="N27" s="54"/>
      <c r="O27" s="55"/>
      <c r="P27" s="55"/>
      <c r="Q27" s="52"/>
      <c r="R27" s="56"/>
      <c r="S27" s="57"/>
      <c r="T27" s="57"/>
    </row>
    <row r="28" spans="1:20" s="59" customFormat="1" x14ac:dyDescent="0.3">
      <c r="A28" s="58"/>
      <c r="B28" s="58"/>
      <c r="C28" s="52"/>
      <c r="D28" s="52"/>
      <c r="E28" s="52"/>
      <c r="F28" s="52"/>
      <c r="G28" s="52"/>
      <c r="H28" s="52"/>
      <c r="I28" s="52"/>
      <c r="J28" s="52"/>
      <c r="K28" s="52"/>
      <c r="L28" s="53"/>
      <c r="M28" s="52"/>
      <c r="N28" s="54"/>
      <c r="O28" s="54"/>
      <c r="P28" s="55"/>
      <c r="Q28" s="55"/>
      <c r="R28" s="52"/>
      <c r="S28" s="56"/>
      <c r="T28" s="57"/>
    </row>
    <row r="29" spans="1:20" s="59" customFormat="1" x14ac:dyDescent="0.3">
      <c r="A29" s="58"/>
      <c r="B29" s="58"/>
      <c r="C29" s="52"/>
      <c r="D29" s="52"/>
      <c r="E29" s="52"/>
      <c r="F29" s="52"/>
      <c r="G29" s="52"/>
      <c r="H29" s="52"/>
      <c r="I29" s="52"/>
      <c r="J29" s="52"/>
      <c r="K29" s="52"/>
      <c r="L29" s="53"/>
      <c r="M29" s="52"/>
      <c r="N29" s="54"/>
      <c r="O29" s="54"/>
      <c r="P29" s="55"/>
      <c r="Q29" s="55"/>
      <c r="R29" s="52"/>
      <c r="S29" s="56"/>
      <c r="T29" s="57"/>
    </row>
    <row r="30" spans="1:20" s="59" customFormat="1" ht="23.25" x14ac:dyDescent="0.35">
      <c r="A30" s="261" t="s">
        <v>41</v>
      </c>
      <c r="B30" s="261"/>
      <c r="C30" s="261"/>
      <c r="D30" s="261"/>
      <c r="E30" s="261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</row>
    <row r="31" spans="1:20" s="59" customFormat="1" x14ac:dyDescent="0.3">
      <c r="A31" s="250" t="s">
        <v>42</v>
      </c>
      <c r="B31" s="250"/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</row>
    <row r="32" spans="1:20" s="59" customFormat="1" x14ac:dyDescent="0.3">
      <c r="A32" s="247" t="s">
        <v>43</v>
      </c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9"/>
    </row>
    <row r="33" spans="1:20" s="59" customFormat="1" x14ac:dyDescent="0.3">
      <c r="A33" s="60" t="s">
        <v>8</v>
      </c>
      <c r="B33" s="61"/>
      <c r="C33" s="62" t="s">
        <v>3</v>
      </c>
      <c r="D33" s="62" t="s">
        <v>3</v>
      </c>
      <c r="E33" s="63" t="s">
        <v>4</v>
      </c>
      <c r="F33" s="64">
        <v>0.1</v>
      </c>
      <c r="G33" s="64">
        <v>0.23</v>
      </c>
      <c r="H33" s="64">
        <v>0.33</v>
      </c>
      <c r="I33" s="65">
        <v>0.4</v>
      </c>
      <c r="J33" s="65">
        <v>0.48</v>
      </c>
      <c r="K33" s="65">
        <v>0.55000000000000004</v>
      </c>
      <c r="L33" s="66">
        <v>0.62</v>
      </c>
      <c r="M33" s="66">
        <v>0.69</v>
      </c>
      <c r="N33" s="66">
        <v>0.76</v>
      </c>
      <c r="O33" s="67">
        <v>0.83</v>
      </c>
      <c r="P33" s="68">
        <v>0.9</v>
      </c>
      <c r="Q33" s="69">
        <v>1</v>
      </c>
      <c r="R33" s="70" t="s">
        <v>5</v>
      </c>
      <c r="S33" s="71" t="s">
        <v>6</v>
      </c>
      <c r="T33" s="72" t="s">
        <v>7</v>
      </c>
    </row>
    <row r="34" spans="1:20" x14ac:dyDescent="0.3">
      <c r="A34" s="73" t="s">
        <v>2</v>
      </c>
      <c r="B34" s="74"/>
      <c r="C34" s="75" t="s">
        <v>90</v>
      </c>
      <c r="D34" s="75" t="s">
        <v>91</v>
      </c>
      <c r="E34" s="76" t="s">
        <v>93</v>
      </c>
      <c r="F34" s="77" t="s">
        <v>9</v>
      </c>
      <c r="G34" s="78" t="s">
        <v>10</v>
      </c>
      <c r="H34" s="78" t="s">
        <v>11</v>
      </c>
      <c r="I34" s="79" t="s">
        <v>12</v>
      </c>
      <c r="J34" s="79" t="s">
        <v>13</v>
      </c>
      <c r="K34" s="79" t="s">
        <v>14</v>
      </c>
      <c r="L34" s="80" t="s">
        <v>15</v>
      </c>
      <c r="M34" s="80" t="s">
        <v>16</v>
      </c>
      <c r="N34" s="80" t="s">
        <v>17</v>
      </c>
      <c r="O34" s="81" t="s">
        <v>18</v>
      </c>
      <c r="P34" s="81" t="s">
        <v>19</v>
      </c>
      <c r="Q34" s="82" t="s">
        <v>20</v>
      </c>
      <c r="R34" s="83"/>
      <c r="S34" s="84"/>
      <c r="T34" s="85"/>
    </row>
    <row r="35" spans="1:20" ht="23.25" x14ac:dyDescent="0.3">
      <c r="A35" s="86" t="s">
        <v>44</v>
      </c>
      <c r="B35" s="87"/>
      <c r="C35" s="201">
        <f>130000-43400</f>
        <v>86600</v>
      </c>
      <c r="D35" s="201">
        <f>33000+10400</f>
        <v>43400</v>
      </c>
      <c r="E35" s="201">
        <f>C35+D35</f>
        <v>130000</v>
      </c>
      <c r="F35" s="209">
        <v>0</v>
      </c>
      <c r="G35" s="209">
        <v>0</v>
      </c>
      <c r="H35" s="209">
        <v>0</v>
      </c>
      <c r="I35" s="209">
        <v>0</v>
      </c>
      <c r="J35" s="209">
        <v>0</v>
      </c>
      <c r="K35" s="209">
        <v>0</v>
      </c>
      <c r="L35" s="209">
        <v>0</v>
      </c>
      <c r="M35" s="209">
        <v>0</v>
      </c>
      <c r="N35" s="201">
        <f>8980+8980+9180</f>
        <v>27140</v>
      </c>
      <c r="O35" s="88"/>
      <c r="P35" s="89"/>
      <c r="Q35" s="90"/>
      <c r="R35" s="91">
        <f>SUM(F35:Q35)</f>
        <v>27140</v>
      </c>
      <c r="S35" s="92">
        <f>SUM(E35-R35)</f>
        <v>102860</v>
      </c>
      <c r="T35" s="93">
        <f>SUM((R35*100)/E35)</f>
        <v>20.876923076923077</v>
      </c>
    </row>
    <row r="36" spans="1:20" x14ac:dyDescent="0.3">
      <c r="A36" s="94" t="s">
        <v>40</v>
      </c>
      <c r="B36" s="87"/>
      <c r="C36" s="201">
        <f>SUM(C35)</f>
        <v>86600</v>
      </c>
      <c r="D36" s="201">
        <f t="shared" ref="D36" si="5">SUM(D35)</f>
        <v>43400</v>
      </c>
      <c r="E36" s="201">
        <f>SUM(E35)</f>
        <v>130000</v>
      </c>
      <c r="F36" s="200"/>
      <c r="G36" s="201"/>
      <c r="H36" s="201"/>
      <c r="I36" s="201"/>
      <c r="J36" s="200"/>
      <c r="K36" s="201"/>
      <c r="L36" s="201"/>
      <c r="M36" s="201"/>
      <c r="N36" s="201"/>
      <c r="O36" s="88"/>
      <c r="P36" s="89"/>
      <c r="Q36" s="90"/>
      <c r="R36" s="91"/>
      <c r="S36" s="92"/>
      <c r="T36" s="93"/>
    </row>
    <row r="37" spans="1:20" x14ac:dyDescent="0.3">
      <c r="A37" s="95"/>
      <c r="B37" s="95"/>
      <c r="C37" s="96"/>
      <c r="D37" s="96"/>
      <c r="E37" s="97"/>
      <c r="F37" s="98"/>
      <c r="G37" s="97"/>
      <c r="H37" s="97"/>
      <c r="I37" s="97"/>
      <c r="J37" s="98"/>
      <c r="K37" s="97"/>
      <c r="L37" s="97"/>
      <c r="M37" s="97"/>
      <c r="N37" s="97"/>
      <c r="O37" s="99"/>
      <c r="P37" s="97"/>
      <c r="Q37" s="100"/>
      <c r="R37" s="96"/>
      <c r="S37" s="101"/>
      <c r="T37" s="57"/>
    </row>
    <row r="38" spans="1:20" x14ac:dyDescent="0.3">
      <c r="A38" s="250" t="s">
        <v>45</v>
      </c>
      <c r="B38" s="250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</row>
    <row r="39" spans="1:20" x14ac:dyDescent="0.3">
      <c r="A39" s="251" t="s">
        <v>46</v>
      </c>
      <c r="B39" s="252"/>
      <c r="C39" s="252"/>
      <c r="D39" s="252"/>
      <c r="E39" s="252"/>
      <c r="F39" s="252"/>
      <c r="G39" s="252"/>
      <c r="H39" s="252"/>
      <c r="I39" s="252"/>
      <c r="J39" s="252"/>
      <c r="K39" s="252"/>
      <c r="L39" s="252"/>
      <c r="M39" s="252"/>
      <c r="N39" s="252"/>
      <c r="O39" s="252"/>
      <c r="P39" s="252"/>
      <c r="Q39" s="252"/>
      <c r="R39" s="252"/>
      <c r="S39" s="252"/>
      <c r="T39" s="253"/>
    </row>
    <row r="40" spans="1:20" x14ac:dyDescent="0.3">
      <c r="A40" s="254" t="s">
        <v>8</v>
      </c>
      <c r="B40" s="255"/>
      <c r="C40" s="62" t="s">
        <v>3</v>
      </c>
      <c r="D40" s="62" t="s">
        <v>3</v>
      </c>
      <c r="E40" s="102" t="s">
        <v>4</v>
      </c>
      <c r="F40" s="103">
        <v>0.1</v>
      </c>
      <c r="G40" s="103">
        <v>0.23</v>
      </c>
      <c r="H40" s="103">
        <v>0.33</v>
      </c>
      <c r="I40" s="104">
        <v>0.4</v>
      </c>
      <c r="J40" s="104">
        <v>0.48</v>
      </c>
      <c r="K40" s="104">
        <v>0.55000000000000004</v>
      </c>
      <c r="L40" s="105">
        <v>0.62</v>
      </c>
      <c r="M40" s="105">
        <v>0.69</v>
      </c>
      <c r="N40" s="105">
        <v>0.76</v>
      </c>
      <c r="O40" s="106">
        <v>0.83</v>
      </c>
      <c r="P40" s="107">
        <v>0.9</v>
      </c>
      <c r="Q40" s="108">
        <v>1</v>
      </c>
      <c r="R40" s="109" t="s">
        <v>5</v>
      </c>
      <c r="S40" s="110" t="s">
        <v>6</v>
      </c>
      <c r="T40" s="111" t="s">
        <v>7</v>
      </c>
    </row>
    <row r="41" spans="1:20" x14ac:dyDescent="0.3">
      <c r="A41" s="256" t="s">
        <v>2</v>
      </c>
      <c r="B41" s="257"/>
      <c r="C41" s="75" t="s">
        <v>92</v>
      </c>
      <c r="D41" s="75" t="s">
        <v>91</v>
      </c>
      <c r="E41" s="76" t="s">
        <v>93</v>
      </c>
      <c r="F41" s="77" t="s">
        <v>9</v>
      </c>
      <c r="G41" s="78" t="s">
        <v>10</v>
      </c>
      <c r="H41" s="78" t="s">
        <v>11</v>
      </c>
      <c r="I41" s="79" t="s">
        <v>12</v>
      </c>
      <c r="J41" s="79" t="s">
        <v>13</v>
      </c>
      <c r="K41" s="79" t="s">
        <v>14</v>
      </c>
      <c r="L41" s="80" t="s">
        <v>15</v>
      </c>
      <c r="M41" s="80" t="s">
        <v>16</v>
      </c>
      <c r="N41" s="80" t="s">
        <v>17</v>
      </c>
      <c r="O41" s="81" t="s">
        <v>18</v>
      </c>
      <c r="P41" s="81" t="s">
        <v>19</v>
      </c>
      <c r="Q41" s="82" t="s">
        <v>20</v>
      </c>
      <c r="R41" s="83"/>
      <c r="S41" s="84"/>
      <c r="T41" s="85"/>
    </row>
    <row r="42" spans="1:20" x14ac:dyDescent="0.3">
      <c r="A42" s="112" t="s">
        <v>47</v>
      </c>
      <c r="B42" s="113"/>
      <c r="C42" s="198">
        <v>5000</v>
      </c>
      <c r="D42" s="198">
        <v>2250</v>
      </c>
      <c r="E42" s="198">
        <f>C42+D42</f>
        <v>7250</v>
      </c>
      <c r="F42" s="204">
        <v>0</v>
      </c>
      <c r="G42" s="204">
        <v>0</v>
      </c>
      <c r="H42" s="204">
        <v>0</v>
      </c>
      <c r="I42" s="204">
        <v>0</v>
      </c>
      <c r="J42" s="204">
        <v>0</v>
      </c>
      <c r="K42" s="204">
        <v>0</v>
      </c>
      <c r="L42" s="198">
        <v>5000</v>
      </c>
      <c r="M42" s="204">
        <v>0</v>
      </c>
      <c r="N42" s="204">
        <v>0</v>
      </c>
      <c r="O42" s="115"/>
      <c r="P42" s="115"/>
      <c r="Q42" s="115"/>
      <c r="R42" s="116"/>
      <c r="S42" s="187">
        <f>E42</f>
        <v>7250</v>
      </c>
      <c r="T42" s="117"/>
    </row>
    <row r="43" spans="1:20" x14ac:dyDescent="0.3">
      <c r="A43" s="118" t="s">
        <v>48</v>
      </c>
      <c r="B43" s="113"/>
      <c r="C43" s="198">
        <v>7600</v>
      </c>
      <c r="D43" s="198">
        <v>4050</v>
      </c>
      <c r="E43" s="198">
        <f>C43+D43</f>
        <v>11650</v>
      </c>
      <c r="F43" s="204">
        <v>0</v>
      </c>
      <c r="G43" s="204">
        <v>0</v>
      </c>
      <c r="H43" s="198">
        <v>7600</v>
      </c>
      <c r="I43" s="204">
        <v>0</v>
      </c>
      <c r="J43" s="204">
        <v>0</v>
      </c>
      <c r="K43" s="204">
        <v>0</v>
      </c>
      <c r="L43" s="204">
        <v>0</v>
      </c>
      <c r="M43" s="204">
        <v>0</v>
      </c>
      <c r="N43" s="204">
        <v>0</v>
      </c>
      <c r="O43" s="115"/>
      <c r="P43" s="115"/>
      <c r="Q43" s="115"/>
      <c r="R43" s="116"/>
      <c r="S43" s="187">
        <f t="shared" ref="S43:S44" si="6">E43</f>
        <v>11650</v>
      </c>
      <c r="T43" s="117"/>
    </row>
    <row r="44" spans="1:20" x14ac:dyDescent="0.3">
      <c r="A44" s="119" t="s">
        <v>49</v>
      </c>
      <c r="B44" s="113"/>
      <c r="C44" s="198">
        <v>10000</v>
      </c>
      <c r="D44" s="203">
        <v>10000</v>
      </c>
      <c r="E44" s="198">
        <f>C44+D44</f>
        <v>20000</v>
      </c>
      <c r="F44" s="204">
        <v>0</v>
      </c>
      <c r="G44" s="204">
        <v>0</v>
      </c>
      <c r="H44" s="204">
        <v>0</v>
      </c>
      <c r="I44" s="204">
        <v>0</v>
      </c>
      <c r="J44" s="204">
        <v>0</v>
      </c>
      <c r="K44" s="204">
        <v>0</v>
      </c>
      <c r="L44" s="204">
        <v>0</v>
      </c>
      <c r="M44" s="204">
        <v>0</v>
      </c>
      <c r="N44" s="204">
        <v>20000</v>
      </c>
      <c r="O44" s="115"/>
      <c r="P44" s="115"/>
      <c r="Q44" s="115"/>
      <c r="R44" s="187">
        <f>SUM(F44:Q44)</f>
        <v>20000</v>
      </c>
      <c r="S44" s="187">
        <f t="shared" si="6"/>
        <v>20000</v>
      </c>
      <c r="T44" s="117"/>
    </row>
    <row r="45" spans="1:20" x14ac:dyDescent="0.3">
      <c r="A45" s="262" t="s">
        <v>50</v>
      </c>
      <c r="B45" s="263"/>
      <c r="C45" s="186"/>
      <c r="D45" s="114"/>
      <c r="E45" s="186"/>
      <c r="F45" s="204"/>
      <c r="G45" s="204"/>
      <c r="H45" s="204"/>
      <c r="I45" s="198"/>
      <c r="J45" s="204"/>
      <c r="K45" s="198"/>
      <c r="L45" s="204"/>
      <c r="M45" s="204"/>
      <c r="N45" s="204"/>
      <c r="O45" s="115"/>
      <c r="P45" s="115"/>
      <c r="Q45" s="115"/>
      <c r="R45" s="187"/>
      <c r="S45" s="187"/>
      <c r="T45" s="117"/>
    </row>
    <row r="46" spans="1:20" x14ac:dyDescent="0.3">
      <c r="A46" s="262" t="s">
        <v>40</v>
      </c>
      <c r="B46" s="263"/>
      <c r="C46" s="198">
        <f>SUM(C42:C45)</f>
        <v>22600</v>
      </c>
      <c r="D46" s="205">
        <f t="shared" ref="D46" si="7">SUM(D42:D45)</f>
        <v>16300</v>
      </c>
      <c r="E46" s="198">
        <f>SUM(E42:E45)</f>
        <v>38900</v>
      </c>
      <c r="F46" s="204"/>
      <c r="G46" s="204"/>
      <c r="H46" s="204"/>
      <c r="I46" s="198"/>
      <c r="J46" s="204"/>
      <c r="K46" s="204"/>
      <c r="L46" s="204"/>
      <c r="M46" s="204"/>
      <c r="N46" s="204"/>
      <c r="O46" s="115"/>
      <c r="P46" s="115"/>
      <c r="Q46" s="115"/>
      <c r="R46" s="187">
        <f>SUM(R42:R45)</f>
        <v>20000</v>
      </c>
      <c r="S46" s="116"/>
      <c r="T46" s="117"/>
    </row>
    <row r="47" spans="1:20" x14ac:dyDescent="0.3">
      <c r="T47" s="59"/>
    </row>
    <row r="48" spans="1:20" x14ac:dyDescent="0.3">
      <c r="T48" s="59"/>
    </row>
    <row r="49" spans="1:20" x14ac:dyDescent="0.3">
      <c r="A49" s="250" t="s">
        <v>51</v>
      </c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</row>
    <row r="50" spans="1:20" x14ac:dyDescent="0.3">
      <c r="A50" s="251" t="s">
        <v>52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3"/>
    </row>
    <row r="51" spans="1:20" x14ac:dyDescent="0.3">
      <c r="A51" s="276" t="s">
        <v>8</v>
      </c>
      <c r="B51" s="277"/>
      <c r="C51" s="62" t="s">
        <v>3</v>
      </c>
      <c r="D51" s="62" t="s">
        <v>3</v>
      </c>
      <c r="E51" s="120" t="s">
        <v>4</v>
      </c>
      <c r="F51" s="121">
        <v>0.1</v>
      </c>
      <c r="G51" s="121">
        <v>0.23</v>
      </c>
      <c r="H51" s="121">
        <v>0.33</v>
      </c>
      <c r="I51" s="122">
        <v>0.4</v>
      </c>
      <c r="J51" s="122">
        <v>0.48</v>
      </c>
      <c r="K51" s="122">
        <v>0.55000000000000004</v>
      </c>
      <c r="L51" s="123">
        <v>0.62</v>
      </c>
      <c r="M51" s="123">
        <v>0.69</v>
      </c>
      <c r="N51" s="123">
        <v>0.76</v>
      </c>
      <c r="O51" s="124">
        <v>0.83</v>
      </c>
      <c r="P51" s="125">
        <v>0.9</v>
      </c>
      <c r="Q51" s="126">
        <v>1</v>
      </c>
      <c r="R51" s="127" t="s">
        <v>5</v>
      </c>
      <c r="S51" s="128" t="s">
        <v>6</v>
      </c>
      <c r="T51" s="129" t="s">
        <v>7</v>
      </c>
    </row>
    <row r="52" spans="1:20" x14ac:dyDescent="0.3">
      <c r="A52" s="278" t="s">
        <v>2</v>
      </c>
      <c r="B52" s="279"/>
      <c r="C52" s="75" t="s">
        <v>90</v>
      </c>
      <c r="D52" s="75" t="s">
        <v>91</v>
      </c>
      <c r="E52" s="130" t="s">
        <v>93</v>
      </c>
      <c r="F52" s="131" t="s">
        <v>9</v>
      </c>
      <c r="G52" s="132" t="s">
        <v>10</v>
      </c>
      <c r="H52" s="132" t="s">
        <v>11</v>
      </c>
      <c r="I52" s="133" t="s">
        <v>12</v>
      </c>
      <c r="J52" s="133" t="s">
        <v>13</v>
      </c>
      <c r="K52" s="133" t="s">
        <v>14</v>
      </c>
      <c r="L52" s="134" t="s">
        <v>15</v>
      </c>
      <c r="M52" s="134" t="s">
        <v>16</v>
      </c>
      <c r="N52" s="134" t="s">
        <v>17</v>
      </c>
      <c r="O52" s="135" t="s">
        <v>18</v>
      </c>
      <c r="P52" s="135" t="s">
        <v>19</v>
      </c>
      <c r="Q52" s="136" t="s">
        <v>20</v>
      </c>
      <c r="R52" s="137"/>
      <c r="S52" s="138"/>
      <c r="T52" s="139"/>
    </row>
    <row r="53" spans="1:20" x14ac:dyDescent="0.3">
      <c r="A53" s="140" t="s">
        <v>53</v>
      </c>
      <c r="B53" s="113"/>
      <c r="C53" s="186"/>
      <c r="D53" s="114"/>
      <c r="E53" s="186">
        <f>C53</f>
        <v>0</v>
      </c>
      <c r="F53" s="204">
        <v>0</v>
      </c>
      <c r="G53" s="204">
        <v>0</v>
      </c>
      <c r="H53" s="204">
        <v>0</v>
      </c>
      <c r="I53" s="204">
        <v>0</v>
      </c>
      <c r="J53" s="204">
        <v>0</v>
      </c>
      <c r="K53" s="204">
        <v>0</v>
      </c>
      <c r="L53" s="204"/>
      <c r="M53" s="204"/>
      <c r="N53" s="204"/>
      <c r="O53" s="115"/>
      <c r="P53" s="115"/>
      <c r="Q53" s="115"/>
      <c r="R53" s="187"/>
      <c r="S53" s="116"/>
      <c r="T53" s="117"/>
    </row>
    <row r="54" spans="1:20" x14ac:dyDescent="0.3">
      <c r="A54" s="141" t="s">
        <v>54</v>
      </c>
      <c r="B54" s="113"/>
      <c r="C54" s="198">
        <v>23400</v>
      </c>
      <c r="D54" s="204">
        <v>0</v>
      </c>
      <c r="E54" s="198">
        <f>C54+D54</f>
        <v>23400</v>
      </c>
      <c r="F54" s="214">
        <v>0</v>
      </c>
      <c r="G54" s="214">
        <v>0</v>
      </c>
      <c r="H54" s="214">
        <v>0</v>
      </c>
      <c r="I54" s="214">
        <v>0</v>
      </c>
      <c r="J54" s="214">
        <v>0</v>
      </c>
      <c r="K54" s="214">
        <v>0</v>
      </c>
      <c r="L54" s="214">
        <v>0</v>
      </c>
      <c r="M54" s="214">
        <v>0</v>
      </c>
      <c r="N54" s="214">
        <v>0</v>
      </c>
      <c r="O54" s="115"/>
      <c r="P54" s="115"/>
      <c r="Q54" s="115"/>
      <c r="R54" s="187">
        <f>I54+J54+K54++L54+M54+N54+O54</f>
        <v>0</v>
      </c>
      <c r="S54" s="187">
        <f>C54-R54</f>
        <v>23400</v>
      </c>
      <c r="T54" s="117"/>
    </row>
    <row r="55" spans="1:20" x14ac:dyDescent="0.3">
      <c r="A55" s="142" t="s">
        <v>55</v>
      </c>
      <c r="B55" s="143"/>
      <c r="C55" s="198">
        <v>2090</v>
      </c>
      <c r="D55" s="198">
        <v>1195</v>
      </c>
      <c r="E55" s="198">
        <f>C55+D55</f>
        <v>3285</v>
      </c>
      <c r="F55" s="214">
        <v>0</v>
      </c>
      <c r="G55" s="214">
        <v>0</v>
      </c>
      <c r="H55" s="214">
        <v>0</v>
      </c>
      <c r="I55" s="214">
        <v>0</v>
      </c>
      <c r="J55" s="214">
        <v>0</v>
      </c>
      <c r="K55" s="214">
        <v>0</v>
      </c>
      <c r="L55" s="214">
        <v>0</v>
      </c>
      <c r="M55" s="214">
        <v>0</v>
      </c>
      <c r="N55" s="214">
        <v>0</v>
      </c>
      <c r="O55" s="115"/>
      <c r="P55" s="115"/>
      <c r="Q55" s="115"/>
      <c r="R55" s="187">
        <f>I55+J55+K55++L55+M55+N55+O55</f>
        <v>0</v>
      </c>
      <c r="S55" s="187">
        <f>C55-R55</f>
        <v>2090</v>
      </c>
      <c r="T55" s="117"/>
    </row>
    <row r="56" spans="1:20" x14ac:dyDescent="0.3">
      <c r="A56" s="144"/>
      <c r="B56" s="145"/>
      <c r="C56" s="114"/>
      <c r="D56" s="114"/>
      <c r="E56" s="114"/>
      <c r="F56" s="204"/>
      <c r="G56" s="204"/>
      <c r="H56" s="204"/>
      <c r="I56" s="204"/>
      <c r="J56" s="204"/>
      <c r="K56" s="204"/>
      <c r="L56" s="204"/>
      <c r="M56" s="204"/>
      <c r="N56" s="204"/>
      <c r="O56" s="115"/>
      <c r="P56" s="115"/>
      <c r="Q56" s="115"/>
      <c r="R56" s="116"/>
      <c r="S56" s="116"/>
      <c r="T56" s="117"/>
    </row>
    <row r="57" spans="1:20" x14ac:dyDescent="0.3">
      <c r="A57" s="140"/>
      <c r="B57" s="146"/>
      <c r="C57" s="114"/>
      <c r="D57" s="114"/>
      <c r="E57" s="114"/>
      <c r="F57" s="204"/>
      <c r="G57" s="204"/>
      <c r="H57" s="204"/>
      <c r="I57" s="204"/>
      <c r="J57" s="204"/>
      <c r="K57" s="204"/>
      <c r="L57" s="204"/>
      <c r="M57" s="204"/>
      <c r="N57" s="204"/>
      <c r="O57" s="115"/>
      <c r="P57" s="115"/>
      <c r="Q57" s="115"/>
      <c r="R57" s="116"/>
      <c r="S57" s="116"/>
      <c r="T57" s="117"/>
    </row>
    <row r="58" spans="1:20" x14ac:dyDescent="0.3">
      <c r="A58" s="141"/>
      <c r="B58" s="146"/>
      <c r="C58" s="114"/>
      <c r="D58" s="114"/>
      <c r="E58" s="114"/>
      <c r="F58" s="204"/>
      <c r="G58" s="204"/>
      <c r="H58" s="204"/>
      <c r="I58" s="204"/>
      <c r="J58" s="204"/>
      <c r="K58" s="204"/>
      <c r="L58" s="204"/>
      <c r="M58" s="204"/>
      <c r="N58" s="204"/>
      <c r="O58" s="115"/>
      <c r="P58" s="115"/>
      <c r="Q58" s="115"/>
      <c r="R58" s="116"/>
      <c r="S58" s="116"/>
      <c r="T58" s="117"/>
    </row>
    <row r="59" spans="1:20" x14ac:dyDescent="0.3">
      <c r="A59" s="147"/>
      <c r="B59" s="148"/>
      <c r="C59" s="114"/>
      <c r="D59" s="114"/>
      <c r="E59" s="114"/>
      <c r="F59" s="204"/>
      <c r="G59" s="204"/>
      <c r="H59" s="204"/>
      <c r="I59" s="204"/>
      <c r="J59" s="204"/>
      <c r="K59" s="204"/>
      <c r="L59" s="204"/>
      <c r="M59" s="204"/>
      <c r="N59" s="204"/>
      <c r="O59" s="115"/>
      <c r="P59" s="115"/>
      <c r="Q59" s="115"/>
      <c r="R59" s="116"/>
      <c r="S59" s="116"/>
      <c r="T59" s="117"/>
    </row>
    <row r="60" spans="1:20" x14ac:dyDescent="0.3">
      <c r="A60" s="149"/>
      <c r="B60" s="146" t="s">
        <v>40</v>
      </c>
      <c r="C60" s="198">
        <f>SUM(C54:C59)</f>
        <v>25490</v>
      </c>
      <c r="D60" s="198">
        <f t="shared" ref="D60" si="8">SUM(D54:D59)</f>
        <v>1195</v>
      </c>
      <c r="E60" s="198">
        <f>SUM(E54:E59)</f>
        <v>26685</v>
      </c>
      <c r="F60" s="204"/>
      <c r="G60" s="204"/>
      <c r="H60" s="204"/>
      <c r="I60" s="204"/>
      <c r="J60" s="204"/>
      <c r="K60" s="204"/>
      <c r="L60" s="204"/>
      <c r="M60" s="204"/>
      <c r="N60" s="204"/>
      <c r="O60" s="115"/>
      <c r="P60" s="115"/>
      <c r="Q60" s="115"/>
      <c r="R60" s="187">
        <f>SUM(R53:R59)</f>
        <v>0</v>
      </c>
      <c r="S60" s="116"/>
      <c r="T60" s="117"/>
    </row>
    <row r="61" spans="1:20" x14ac:dyDescent="0.3">
      <c r="T61" s="59"/>
    </row>
    <row r="62" spans="1:20" ht="35.25" x14ac:dyDescent="0.5">
      <c r="A62" s="280" t="s">
        <v>84</v>
      </c>
      <c r="B62" s="280"/>
      <c r="C62" s="280"/>
      <c r="D62" s="280"/>
      <c r="E62" s="280"/>
      <c r="F62" s="280"/>
      <c r="G62" s="280"/>
      <c r="H62" s="280"/>
      <c r="I62" s="280"/>
      <c r="J62" s="280"/>
      <c r="K62" s="280"/>
      <c r="L62" s="280"/>
      <c r="M62" s="280"/>
      <c r="N62" s="280"/>
      <c r="O62" s="280"/>
      <c r="P62" s="280"/>
      <c r="Q62" s="280"/>
      <c r="R62" s="280"/>
      <c r="S62" s="280"/>
      <c r="T62" s="280"/>
    </row>
    <row r="63" spans="1:20" ht="35.25" x14ac:dyDescent="0.5">
      <c r="A63" s="280" t="s">
        <v>95</v>
      </c>
      <c r="B63" s="280"/>
      <c r="C63" s="280"/>
      <c r="D63" s="280"/>
      <c r="E63" s="280"/>
      <c r="F63" s="280"/>
      <c r="G63" s="280"/>
      <c r="H63" s="280"/>
      <c r="I63" s="280"/>
      <c r="J63" s="280"/>
      <c r="K63" s="280"/>
      <c r="L63" s="280"/>
      <c r="M63" s="280"/>
      <c r="N63" s="280"/>
      <c r="O63" s="280"/>
      <c r="P63" s="280"/>
      <c r="Q63" s="280"/>
      <c r="R63" s="280"/>
      <c r="S63" s="280"/>
      <c r="T63" s="280"/>
    </row>
    <row r="64" spans="1:20" ht="35.25" x14ac:dyDescent="0.5">
      <c r="A64" s="177"/>
      <c r="B64" s="177"/>
      <c r="C64" s="177"/>
      <c r="D64" s="178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</row>
    <row r="65" spans="1:20" ht="35.25" x14ac:dyDescent="0.5">
      <c r="A65" s="220" t="s">
        <v>57</v>
      </c>
      <c r="B65" s="221"/>
      <c r="C65" s="221"/>
      <c r="D65" s="221"/>
      <c r="E65" s="222"/>
      <c r="F65" s="220" t="s">
        <v>58</v>
      </c>
      <c r="G65" s="221"/>
      <c r="H65" s="221"/>
      <c r="I65" s="221"/>
      <c r="J65" s="221"/>
      <c r="K65" s="221"/>
      <c r="L65" s="222"/>
      <c r="M65" s="220" t="s">
        <v>59</v>
      </c>
      <c r="N65" s="221"/>
      <c r="O65" s="221"/>
      <c r="P65" s="221"/>
      <c r="Q65" s="222"/>
      <c r="R65" s="220" t="s">
        <v>60</v>
      </c>
      <c r="S65" s="221"/>
      <c r="T65" s="222"/>
    </row>
    <row r="66" spans="1:20" ht="35.25" x14ac:dyDescent="0.5">
      <c r="A66" s="264"/>
      <c r="B66" s="265"/>
      <c r="C66" s="265"/>
      <c r="D66" s="265"/>
      <c r="E66" s="266"/>
      <c r="F66" s="264"/>
      <c r="G66" s="265"/>
      <c r="H66" s="265"/>
      <c r="I66" s="265"/>
      <c r="J66" s="265"/>
      <c r="K66" s="265"/>
      <c r="L66" s="266"/>
      <c r="M66" s="235"/>
      <c r="N66" s="236"/>
      <c r="O66" s="236"/>
      <c r="P66" s="236"/>
      <c r="Q66" s="237"/>
      <c r="R66" s="223" t="s">
        <v>61</v>
      </c>
      <c r="S66" s="224"/>
      <c r="T66" s="225"/>
    </row>
    <row r="67" spans="1:20" x14ac:dyDescent="0.3">
      <c r="A67" s="267">
        <f>E26+E36+E46+E60</f>
        <v>1678985</v>
      </c>
      <c r="B67" s="268"/>
      <c r="C67" s="268"/>
      <c r="D67" s="268"/>
      <c r="E67" s="269"/>
      <c r="F67" s="267">
        <f>R26+R36+R46+R60</f>
        <v>1332085</v>
      </c>
      <c r="G67" s="268"/>
      <c r="H67" s="268"/>
      <c r="I67" s="268"/>
      <c r="J67" s="268"/>
      <c r="K67" s="268"/>
      <c r="L67" s="269"/>
      <c r="M67" s="238">
        <f>SUM(F67*100/A67)</f>
        <v>79.338707612039414</v>
      </c>
      <c r="N67" s="239"/>
      <c r="O67" s="239"/>
      <c r="P67" s="239"/>
      <c r="Q67" s="240"/>
      <c r="R67" s="226" t="s">
        <v>71</v>
      </c>
      <c r="S67" s="227"/>
      <c r="T67" s="228"/>
    </row>
    <row r="68" spans="1:20" x14ac:dyDescent="0.3">
      <c r="A68" s="270"/>
      <c r="B68" s="271"/>
      <c r="C68" s="271"/>
      <c r="D68" s="271"/>
      <c r="E68" s="272"/>
      <c r="F68" s="270"/>
      <c r="G68" s="271"/>
      <c r="H68" s="271"/>
      <c r="I68" s="271"/>
      <c r="J68" s="271"/>
      <c r="K68" s="271"/>
      <c r="L68" s="272"/>
      <c r="M68" s="241"/>
      <c r="N68" s="242"/>
      <c r="O68" s="242"/>
      <c r="P68" s="242"/>
      <c r="Q68" s="243"/>
      <c r="R68" s="229"/>
      <c r="S68" s="230"/>
      <c r="T68" s="231"/>
    </row>
    <row r="69" spans="1:20" x14ac:dyDescent="0.3">
      <c r="A69" s="270"/>
      <c r="B69" s="271"/>
      <c r="C69" s="271"/>
      <c r="D69" s="271"/>
      <c r="E69" s="272"/>
      <c r="F69" s="270"/>
      <c r="G69" s="271"/>
      <c r="H69" s="271"/>
      <c r="I69" s="271"/>
      <c r="J69" s="271"/>
      <c r="K69" s="271"/>
      <c r="L69" s="272"/>
      <c r="M69" s="241"/>
      <c r="N69" s="242"/>
      <c r="O69" s="242"/>
      <c r="P69" s="242"/>
      <c r="Q69" s="243"/>
      <c r="R69" s="229"/>
      <c r="S69" s="230"/>
      <c r="T69" s="231"/>
    </row>
    <row r="70" spans="1:20" x14ac:dyDescent="0.3">
      <c r="A70" s="273"/>
      <c r="B70" s="274"/>
      <c r="C70" s="274"/>
      <c r="D70" s="274"/>
      <c r="E70" s="275"/>
      <c r="F70" s="273"/>
      <c r="G70" s="274"/>
      <c r="H70" s="274"/>
      <c r="I70" s="274"/>
      <c r="J70" s="274"/>
      <c r="K70" s="274"/>
      <c r="L70" s="275"/>
      <c r="M70" s="244"/>
      <c r="N70" s="245"/>
      <c r="O70" s="245"/>
      <c r="P70" s="245"/>
      <c r="Q70" s="246"/>
      <c r="R70" s="232"/>
      <c r="S70" s="233"/>
      <c r="T70" s="234"/>
    </row>
    <row r="71" spans="1:20" ht="35.25" x14ac:dyDescent="0.5">
      <c r="A71" s="179"/>
      <c r="B71" s="178"/>
      <c r="C71" s="188"/>
      <c r="D71" s="178" t="s">
        <v>80</v>
      </c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</row>
    <row r="72" spans="1:20" ht="35.25" x14ac:dyDescent="0.5">
      <c r="A72" s="190" t="s">
        <v>62</v>
      </c>
      <c r="B72" s="178"/>
      <c r="C72" s="178"/>
      <c r="D72" s="178" t="s">
        <v>83</v>
      </c>
      <c r="J72" s="179"/>
      <c r="K72" s="179"/>
      <c r="N72" s="179"/>
      <c r="O72" s="179"/>
      <c r="P72" s="179"/>
      <c r="Q72" s="179"/>
      <c r="R72" s="179"/>
      <c r="S72" s="179"/>
      <c r="T72" s="179"/>
    </row>
    <row r="73" spans="1:20" ht="35.25" x14ac:dyDescent="0.5">
      <c r="A73" s="191" t="s">
        <v>72</v>
      </c>
      <c r="B73" s="178"/>
      <c r="C73" s="178"/>
      <c r="D73" s="178"/>
      <c r="E73" s="217" t="s">
        <v>82</v>
      </c>
      <c r="F73" s="217"/>
      <c r="G73" s="217"/>
      <c r="H73" s="217"/>
      <c r="I73" s="217"/>
      <c r="J73" s="179"/>
      <c r="K73" s="179"/>
      <c r="L73" s="194" t="s">
        <v>81</v>
      </c>
      <c r="M73" s="179" t="s">
        <v>76</v>
      </c>
      <c r="N73" s="179"/>
      <c r="O73" s="179"/>
      <c r="P73" s="179"/>
      <c r="Q73" s="179"/>
      <c r="R73" s="179"/>
      <c r="S73" s="179"/>
      <c r="T73" s="179"/>
    </row>
    <row r="74" spans="1:20" ht="35.25" x14ac:dyDescent="0.5">
      <c r="A74" s="190"/>
      <c r="B74" s="178"/>
      <c r="C74" s="178"/>
      <c r="D74" s="178"/>
      <c r="E74" s="189"/>
      <c r="F74" s="189"/>
      <c r="G74" s="189"/>
      <c r="H74" s="189"/>
      <c r="I74" s="189"/>
      <c r="J74" s="179"/>
      <c r="K74" s="179"/>
      <c r="M74" s="179"/>
      <c r="N74" s="179"/>
      <c r="O74" s="179"/>
      <c r="P74" s="179"/>
      <c r="Q74" s="179"/>
      <c r="R74" s="179"/>
      <c r="S74" s="179"/>
      <c r="T74" s="179"/>
    </row>
    <row r="75" spans="1:20" ht="35.25" x14ac:dyDescent="0.5">
      <c r="A75" s="192" t="s">
        <v>66</v>
      </c>
      <c r="B75" s="178"/>
      <c r="C75" s="178"/>
      <c r="D75" s="178"/>
      <c r="E75" s="179" t="s">
        <v>73</v>
      </c>
      <c r="F75" s="179"/>
      <c r="G75" s="179"/>
      <c r="H75" s="179"/>
      <c r="I75" s="179"/>
      <c r="J75" s="179" t="s">
        <v>77</v>
      </c>
      <c r="K75" s="179"/>
      <c r="L75" s="179"/>
      <c r="M75" s="179"/>
      <c r="N75" s="219" t="s">
        <v>78</v>
      </c>
      <c r="O75" s="219"/>
      <c r="P75" s="219"/>
      <c r="Q75" s="219"/>
      <c r="R75" s="179"/>
      <c r="S75" s="179"/>
      <c r="T75" s="179"/>
    </row>
    <row r="76" spans="1:20" ht="35.25" x14ac:dyDescent="0.5">
      <c r="A76" s="193" t="s">
        <v>72</v>
      </c>
      <c r="C76" s="178"/>
      <c r="D76" s="178"/>
      <c r="E76" s="218" t="s">
        <v>74</v>
      </c>
      <c r="F76" s="218"/>
      <c r="G76" s="218"/>
      <c r="H76" s="218"/>
      <c r="I76" s="218"/>
      <c r="J76" s="218"/>
      <c r="K76" s="179"/>
      <c r="L76" s="179"/>
      <c r="M76" s="179"/>
      <c r="N76" s="179"/>
      <c r="O76" s="179"/>
      <c r="P76" s="218" t="s">
        <v>88</v>
      </c>
      <c r="Q76" s="218"/>
      <c r="R76" s="218"/>
      <c r="S76" s="218"/>
      <c r="T76" s="218"/>
    </row>
    <row r="77" spans="1:20" ht="35.25" x14ac:dyDescent="0.5">
      <c r="B77" s="178"/>
      <c r="C77" s="178"/>
      <c r="D77" s="178"/>
      <c r="E77" s="218" t="s">
        <v>75</v>
      </c>
      <c r="F77" s="218"/>
      <c r="G77" s="218"/>
      <c r="H77" s="218"/>
      <c r="I77" s="218"/>
      <c r="J77" s="218"/>
      <c r="K77" s="179"/>
      <c r="L77" s="179"/>
      <c r="M77" s="179"/>
      <c r="N77" s="179"/>
      <c r="O77" s="179"/>
      <c r="P77" s="218" t="s">
        <v>79</v>
      </c>
      <c r="Q77" s="218"/>
      <c r="R77" s="218"/>
      <c r="S77" s="218"/>
      <c r="T77" s="218"/>
    </row>
    <row r="78" spans="1:20" ht="35.25" x14ac:dyDescent="0.5">
      <c r="B78" s="189"/>
      <c r="C78" s="178"/>
      <c r="D78" s="178"/>
      <c r="E78" s="179"/>
      <c r="F78" s="218" t="s">
        <v>96</v>
      </c>
      <c r="G78" s="218"/>
      <c r="H78" s="218"/>
      <c r="I78" s="218"/>
      <c r="J78" s="179"/>
      <c r="K78" s="179"/>
      <c r="L78" s="179"/>
      <c r="M78" s="179"/>
      <c r="N78" s="179"/>
      <c r="O78" s="179"/>
      <c r="P78" s="218" t="s">
        <v>94</v>
      </c>
      <c r="Q78" s="218"/>
      <c r="R78" s="218"/>
      <c r="S78" s="218"/>
      <c r="T78" s="218"/>
    </row>
    <row r="79" spans="1:20" ht="35.25" x14ac:dyDescent="0.5">
      <c r="B79" s="189"/>
      <c r="C79" s="178"/>
      <c r="D79" s="178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</row>
    <row r="80" spans="1:20" ht="35.25" x14ac:dyDescent="0.5">
      <c r="A80" s="189"/>
      <c r="B80" s="178"/>
      <c r="C80" s="178"/>
      <c r="D80" s="178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</row>
    <row r="81" spans="1:20" ht="35.25" x14ac:dyDescent="0.5">
      <c r="A81" s="189"/>
      <c r="B81" s="178"/>
      <c r="C81" s="178"/>
      <c r="D81" s="178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79"/>
      <c r="T81" s="179"/>
    </row>
  </sheetData>
  <mergeCells count="38">
    <mergeCell ref="A45:B45"/>
    <mergeCell ref="A46:B46"/>
    <mergeCell ref="F78:I78"/>
    <mergeCell ref="P78:T78"/>
    <mergeCell ref="A49:T49"/>
    <mergeCell ref="A50:T50"/>
    <mergeCell ref="F65:L65"/>
    <mergeCell ref="F66:L66"/>
    <mergeCell ref="F67:L70"/>
    <mergeCell ref="A51:B51"/>
    <mergeCell ref="A52:B52"/>
    <mergeCell ref="A65:E65"/>
    <mergeCell ref="A66:E66"/>
    <mergeCell ref="A67:E70"/>
    <mergeCell ref="A62:T62"/>
    <mergeCell ref="A63:T63"/>
    <mergeCell ref="A1:T1"/>
    <mergeCell ref="A3:T3"/>
    <mergeCell ref="A4:T4"/>
    <mergeCell ref="A30:T30"/>
    <mergeCell ref="A31:T31"/>
    <mergeCell ref="A32:T32"/>
    <mergeCell ref="A38:T38"/>
    <mergeCell ref="A39:T39"/>
    <mergeCell ref="A40:B40"/>
    <mergeCell ref="A41:B41"/>
    <mergeCell ref="R65:T65"/>
    <mergeCell ref="R66:T66"/>
    <mergeCell ref="R67:T70"/>
    <mergeCell ref="M65:Q65"/>
    <mergeCell ref="M66:Q66"/>
    <mergeCell ref="M67:Q70"/>
    <mergeCell ref="E73:I73"/>
    <mergeCell ref="E77:J77"/>
    <mergeCell ref="E76:J76"/>
    <mergeCell ref="P76:T76"/>
    <mergeCell ref="P77:T77"/>
    <mergeCell ref="N75:Q75"/>
  </mergeCells>
  <pageMargins left="0.69" right="0.25" top="0.75" bottom="0.75" header="0.3" footer="0.3"/>
  <pageSetup paperSize="9" scale="60" orientation="landscape" r:id="rId1"/>
  <rowBreaks count="2" manualBreakCount="2">
    <brk id="27" max="19" man="1"/>
    <brk id="60" max="19" man="1"/>
  </rowBreaks>
  <colBreaks count="1" manualBreakCount="1">
    <brk id="20" max="8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7782-24AD-48B1-9815-8F27DC9A0D0E}">
  <dimension ref="A1:E63"/>
  <sheetViews>
    <sheetView view="pageBreakPreview" zoomScaleNormal="100" zoomScaleSheetLayoutView="100" workbookViewId="0">
      <selection activeCell="A6" sqref="A6:A9"/>
    </sheetView>
  </sheetViews>
  <sheetFormatPr defaultColWidth="9" defaultRowHeight="20.25" x14ac:dyDescent="0.3"/>
  <cols>
    <col min="1" max="2" width="22.625" style="151" customWidth="1"/>
    <col min="3" max="3" width="24.25" style="151" customWidth="1"/>
    <col min="4" max="4" width="17.75" style="151" customWidth="1"/>
    <col min="5" max="16384" width="9" style="151"/>
  </cols>
  <sheetData>
    <row r="1" spans="1:5" x14ac:dyDescent="0.3">
      <c r="A1" s="282" t="s">
        <v>56</v>
      </c>
      <c r="B1" s="282"/>
      <c r="C1" s="282"/>
      <c r="D1" s="282"/>
      <c r="E1" s="150"/>
    </row>
    <row r="2" spans="1:5" x14ac:dyDescent="0.3">
      <c r="A2" s="282" t="s">
        <v>86</v>
      </c>
      <c r="B2" s="282"/>
      <c r="C2" s="282"/>
      <c r="D2" s="282"/>
      <c r="E2" s="150"/>
    </row>
    <row r="3" spans="1:5" x14ac:dyDescent="0.3">
      <c r="A3" s="150"/>
      <c r="B3" s="150"/>
      <c r="C3" s="150"/>
    </row>
    <row r="4" spans="1:5" x14ac:dyDescent="0.3">
      <c r="A4" s="152" t="s">
        <v>57</v>
      </c>
      <c r="B4" s="152" t="s">
        <v>58</v>
      </c>
      <c r="C4" s="152" t="s">
        <v>59</v>
      </c>
      <c r="D4" s="152" t="s">
        <v>60</v>
      </c>
      <c r="E4" s="153"/>
    </row>
    <row r="5" spans="1:5" x14ac:dyDescent="0.3">
      <c r="A5" s="154"/>
      <c r="B5" s="154"/>
      <c r="C5" s="155"/>
      <c r="D5" s="156" t="s">
        <v>61</v>
      </c>
      <c r="E5" s="153"/>
    </row>
    <row r="6" spans="1:5" ht="20.45" customHeight="1" x14ac:dyDescent="0.3">
      <c r="A6" s="283">
        <f>ความก้าวหน้าใช้งบ!A67</f>
        <v>1678985</v>
      </c>
      <c r="B6" s="283">
        <f>ความก้าวหน้าใช้งบ!F67</f>
        <v>1332085</v>
      </c>
      <c r="C6" s="286">
        <f>ความก้าวหน้าใช้งบ!M67</f>
        <v>79.338707612039414</v>
      </c>
      <c r="D6" s="289" t="str">
        <f>ความก้าวหน้าใช้งบ!R67</f>
        <v>เป็นไปตามเป้าหมาย</v>
      </c>
    </row>
    <row r="7" spans="1:5" x14ac:dyDescent="0.3">
      <c r="A7" s="284"/>
      <c r="B7" s="284"/>
      <c r="C7" s="287"/>
      <c r="D7" s="290"/>
    </row>
    <row r="8" spans="1:5" x14ac:dyDescent="0.3">
      <c r="A8" s="284"/>
      <c r="B8" s="284"/>
      <c r="C8" s="287"/>
      <c r="D8" s="290"/>
    </row>
    <row r="9" spans="1:5" x14ac:dyDescent="0.3">
      <c r="A9" s="285"/>
      <c r="B9" s="285"/>
      <c r="C9" s="288"/>
      <c r="D9" s="291"/>
    </row>
    <row r="10" spans="1:5" x14ac:dyDescent="0.3">
      <c r="A10" s="157"/>
      <c r="B10" s="158"/>
      <c r="C10" s="159"/>
      <c r="D10" s="158"/>
    </row>
    <row r="11" spans="1:5" x14ac:dyDescent="0.3">
      <c r="A11" s="160" t="s">
        <v>62</v>
      </c>
      <c r="B11" s="161"/>
      <c r="C11" s="161"/>
      <c r="D11" s="161"/>
    </row>
    <row r="12" spans="1:5" x14ac:dyDescent="0.3">
      <c r="A12" s="162" t="s">
        <v>63</v>
      </c>
      <c r="B12" s="161"/>
      <c r="C12" s="161"/>
      <c r="D12" s="161"/>
    </row>
    <row r="13" spans="1:5" x14ac:dyDescent="0.3">
      <c r="A13" s="163" t="s">
        <v>64</v>
      </c>
      <c r="B13" s="161"/>
      <c r="C13" s="161"/>
      <c r="D13" s="161"/>
    </row>
    <row r="14" spans="1:5" x14ac:dyDescent="0.3">
      <c r="A14" s="163" t="s">
        <v>65</v>
      </c>
      <c r="B14" s="161"/>
      <c r="C14" s="161"/>
      <c r="D14" s="161"/>
    </row>
    <row r="15" spans="1:5" x14ac:dyDescent="0.3">
      <c r="A15" s="161"/>
      <c r="B15" s="163"/>
      <c r="C15" s="161"/>
      <c r="D15" s="161"/>
    </row>
    <row r="16" spans="1:5" x14ac:dyDescent="0.3">
      <c r="A16" s="164" t="s">
        <v>66</v>
      </c>
      <c r="B16" s="163"/>
      <c r="C16" s="161"/>
      <c r="D16" s="161"/>
    </row>
    <row r="17" spans="1:5" x14ac:dyDescent="0.3">
      <c r="A17" s="163" t="s">
        <v>67</v>
      </c>
      <c r="B17" s="161"/>
      <c r="C17" s="161"/>
      <c r="D17" s="161"/>
    </row>
    <row r="18" spans="1:5" x14ac:dyDescent="0.3">
      <c r="A18" s="163" t="s">
        <v>68</v>
      </c>
      <c r="B18" s="161"/>
      <c r="C18" s="161"/>
      <c r="D18" s="161"/>
    </row>
    <row r="19" spans="1:5" x14ac:dyDescent="0.3">
      <c r="A19" s="163" t="s">
        <v>69</v>
      </c>
      <c r="B19" s="161"/>
      <c r="C19" s="161"/>
      <c r="D19" s="161"/>
    </row>
    <row r="20" spans="1:5" x14ac:dyDescent="0.3">
      <c r="A20" s="163" t="s">
        <v>70</v>
      </c>
      <c r="B20" s="161"/>
      <c r="C20" s="161"/>
      <c r="D20" s="161"/>
    </row>
    <row r="21" spans="1:5" x14ac:dyDescent="0.3">
      <c r="A21" s="161"/>
      <c r="B21" s="161"/>
      <c r="C21" s="161"/>
      <c r="D21" s="161"/>
    </row>
    <row r="22" spans="1:5" x14ac:dyDescent="0.3">
      <c r="A22" s="161"/>
      <c r="B22" s="161"/>
      <c r="C22" s="161"/>
      <c r="D22" s="161"/>
    </row>
    <row r="23" spans="1:5" x14ac:dyDescent="0.3">
      <c r="A23" s="281"/>
      <c r="B23" s="281"/>
      <c r="C23" s="281"/>
      <c r="D23" s="281"/>
      <c r="E23" s="281"/>
    </row>
    <row r="24" spans="1:5" x14ac:dyDescent="0.3">
      <c r="A24" s="281"/>
      <c r="B24" s="281"/>
      <c r="C24" s="281"/>
      <c r="D24" s="281"/>
      <c r="E24" s="281"/>
    </row>
    <row r="25" spans="1:5" x14ac:dyDescent="0.3">
      <c r="A25" s="166"/>
      <c r="B25" s="166"/>
      <c r="C25" s="166"/>
      <c r="D25" s="153"/>
      <c r="E25" s="153"/>
    </row>
    <row r="26" spans="1:5" x14ac:dyDescent="0.3">
      <c r="A26" s="166"/>
      <c r="B26" s="166"/>
      <c r="C26" s="166"/>
      <c r="D26" s="153"/>
      <c r="E26" s="153"/>
    </row>
    <row r="27" spans="1:5" x14ac:dyDescent="0.3">
      <c r="A27" s="165"/>
      <c r="B27" s="165"/>
      <c r="C27" s="165"/>
      <c r="D27" s="165"/>
      <c r="E27" s="153"/>
    </row>
    <row r="28" spans="1:5" x14ac:dyDescent="0.3">
      <c r="A28" s="59"/>
      <c r="B28" s="59"/>
      <c r="C28" s="167"/>
      <c r="D28" s="165"/>
      <c r="E28" s="153"/>
    </row>
    <row r="29" spans="1:5" x14ac:dyDescent="0.3">
      <c r="A29" s="168"/>
      <c r="B29" s="169"/>
      <c r="C29" s="170"/>
      <c r="D29" s="59"/>
      <c r="E29" s="153"/>
    </row>
    <row r="30" spans="1:5" x14ac:dyDescent="0.3">
      <c r="A30" s="59"/>
      <c r="B30" s="153"/>
      <c r="C30" s="167"/>
      <c r="D30" s="153"/>
      <c r="E30" s="153"/>
    </row>
    <row r="31" spans="1:5" x14ac:dyDescent="0.3">
      <c r="A31" s="171"/>
      <c r="B31" s="153"/>
      <c r="C31" s="172"/>
      <c r="D31" s="153"/>
      <c r="E31" s="153"/>
    </row>
    <row r="32" spans="1:5" x14ac:dyDescent="0.3">
      <c r="A32" s="171"/>
      <c r="B32" s="153"/>
      <c r="C32" s="172"/>
      <c r="D32" s="153"/>
      <c r="E32" s="153"/>
    </row>
    <row r="33" spans="1:5" x14ac:dyDescent="0.3">
      <c r="A33" s="59"/>
      <c r="B33" s="153"/>
      <c r="C33" s="167"/>
      <c r="D33" s="153"/>
      <c r="E33" s="153"/>
    </row>
    <row r="34" spans="1:5" x14ac:dyDescent="0.3">
      <c r="A34" s="173"/>
      <c r="B34" s="153"/>
      <c r="C34" s="153"/>
      <c r="D34" s="153"/>
      <c r="E34" s="153"/>
    </row>
    <row r="35" spans="1:5" x14ac:dyDescent="0.3">
      <c r="A35" s="174"/>
      <c r="B35" s="153"/>
      <c r="C35" s="153"/>
      <c r="D35" s="153"/>
      <c r="E35" s="153"/>
    </row>
    <row r="36" spans="1:5" x14ac:dyDescent="0.3">
      <c r="A36" s="175"/>
      <c r="B36" s="153"/>
      <c r="C36" s="153"/>
      <c r="D36" s="153"/>
      <c r="E36" s="153"/>
    </row>
    <row r="37" spans="1:5" x14ac:dyDescent="0.3">
      <c r="A37" s="175"/>
      <c r="B37" s="153"/>
      <c r="C37" s="153"/>
      <c r="D37" s="153"/>
      <c r="E37" s="153"/>
    </row>
    <row r="38" spans="1:5" x14ac:dyDescent="0.3">
      <c r="A38" s="175"/>
      <c r="B38" s="153"/>
      <c r="C38" s="153"/>
      <c r="D38" s="153"/>
      <c r="E38" s="153"/>
    </row>
    <row r="39" spans="1:5" x14ac:dyDescent="0.3">
      <c r="A39" s="153"/>
      <c r="B39" s="175"/>
      <c r="C39" s="153"/>
      <c r="D39" s="153"/>
      <c r="E39" s="153"/>
    </row>
    <row r="40" spans="1:5" x14ac:dyDescent="0.3">
      <c r="A40" s="176"/>
      <c r="B40" s="175"/>
      <c r="C40" s="153"/>
      <c r="D40" s="153"/>
      <c r="E40" s="153"/>
    </row>
    <row r="41" spans="1:5" x14ac:dyDescent="0.3">
      <c r="A41" s="175"/>
      <c r="B41" s="153"/>
      <c r="C41" s="153"/>
      <c r="D41" s="153"/>
      <c r="E41" s="153"/>
    </row>
    <row r="42" spans="1:5" x14ac:dyDescent="0.3">
      <c r="A42" s="175"/>
      <c r="B42" s="153"/>
      <c r="C42" s="153"/>
      <c r="D42" s="153"/>
      <c r="E42" s="153"/>
    </row>
    <row r="43" spans="1:5" x14ac:dyDescent="0.3">
      <c r="A43" s="175"/>
      <c r="B43" s="153"/>
      <c r="C43" s="153"/>
      <c r="D43" s="153"/>
      <c r="E43" s="153"/>
    </row>
    <row r="44" spans="1:5" x14ac:dyDescent="0.3">
      <c r="A44" s="175"/>
      <c r="B44" s="153"/>
      <c r="C44" s="153"/>
      <c r="D44" s="153"/>
      <c r="E44" s="153"/>
    </row>
    <row r="45" spans="1:5" x14ac:dyDescent="0.3">
      <c r="A45" s="153"/>
      <c r="B45" s="153"/>
      <c r="C45" s="153"/>
      <c r="D45" s="153"/>
      <c r="E45" s="153"/>
    </row>
    <row r="46" spans="1:5" x14ac:dyDescent="0.3">
      <c r="A46" s="153"/>
      <c r="B46" s="153"/>
      <c r="C46" s="153"/>
      <c r="D46" s="153"/>
      <c r="E46" s="153"/>
    </row>
    <row r="47" spans="1:5" x14ac:dyDescent="0.3">
      <c r="A47" s="153"/>
      <c r="B47" s="175"/>
      <c r="C47" s="153"/>
      <c r="D47" s="153"/>
    </row>
    <row r="48" spans="1:5" x14ac:dyDescent="0.3">
      <c r="A48" s="153"/>
      <c r="B48" s="175"/>
      <c r="C48" s="153"/>
      <c r="D48" s="153"/>
    </row>
    <row r="49" spans="1:4" x14ac:dyDescent="0.3">
      <c r="A49" s="153"/>
      <c r="B49" s="175"/>
      <c r="C49" s="153"/>
      <c r="D49" s="153"/>
    </row>
    <row r="50" spans="1:4" x14ac:dyDescent="0.3">
      <c r="A50" s="153"/>
      <c r="B50" s="175"/>
      <c r="C50" s="153"/>
      <c r="D50" s="153"/>
    </row>
    <row r="51" spans="1:4" x14ac:dyDescent="0.3">
      <c r="A51" s="153"/>
      <c r="B51" s="153"/>
      <c r="C51" s="153"/>
      <c r="D51" s="153"/>
    </row>
    <row r="52" spans="1:4" x14ac:dyDescent="0.3">
      <c r="A52" s="153"/>
      <c r="B52" s="153"/>
      <c r="C52" s="153"/>
      <c r="D52" s="153"/>
    </row>
    <row r="53" spans="1:4" x14ac:dyDescent="0.3">
      <c r="A53" s="153"/>
      <c r="B53" s="153"/>
      <c r="C53" s="153"/>
      <c r="D53" s="153"/>
    </row>
    <row r="54" spans="1:4" x14ac:dyDescent="0.3">
      <c r="A54" s="153"/>
      <c r="B54" s="153"/>
      <c r="C54" s="153"/>
      <c r="D54" s="153"/>
    </row>
    <row r="55" spans="1:4" x14ac:dyDescent="0.3">
      <c r="A55" s="153"/>
      <c r="B55" s="153"/>
      <c r="C55" s="153"/>
      <c r="D55" s="153"/>
    </row>
    <row r="56" spans="1:4" x14ac:dyDescent="0.3">
      <c r="A56" s="153"/>
      <c r="B56" s="153"/>
      <c r="C56" s="153"/>
      <c r="D56" s="153"/>
    </row>
    <row r="57" spans="1:4" x14ac:dyDescent="0.3">
      <c r="A57" s="153"/>
      <c r="B57" s="153"/>
      <c r="C57" s="153"/>
      <c r="D57" s="153"/>
    </row>
    <row r="58" spans="1:4" x14ac:dyDescent="0.3">
      <c r="A58" s="153"/>
      <c r="B58" s="153"/>
      <c r="C58" s="153"/>
      <c r="D58" s="153"/>
    </row>
    <row r="59" spans="1:4" x14ac:dyDescent="0.3">
      <c r="A59" s="153"/>
      <c r="B59" s="153"/>
      <c r="C59" s="153"/>
      <c r="D59" s="153"/>
    </row>
    <row r="60" spans="1:4" x14ac:dyDescent="0.3">
      <c r="A60" s="153"/>
      <c r="B60" s="153"/>
      <c r="C60" s="153"/>
      <c r="D60" s="153"/>
    </row>
    <row r="61" spans="1:4" x14ac:dyDescent="0.3">
      <c r="A61" s="153"/>
      <c r="B61" s="153"/>
      <c r="C61" s="153"/>
      <c r="D61" s="153"/>
    </row>
    <row r="62" spans="1:4" x14ac:dyDescent="0.3">
      <c r="A62" s="153"/>
      <c r="B62" s="153"/>
      <c r="C62" s="153"/>
      <c r="D62" s="153"/>
    </row>
    <row r="63" spans="1:4" x14ac:dyDescent="0.3">
      <c r="A63" s="153"/>
      <c r="B63" s="153"/>
      <c r="C63" s="153"/>
      <c r="D63" s="153"/>
    </row>
  </sheetData>
  <mergeCells count="8">
    <mergeCell ref="A23:E23"/>
    <mergeCell ref="A24:E24"/>
    <mergeCell ref="A1:D1"/>
    <mergeCell ref="A2:D2"/>
    <mergeCell ref="A6:A9"/>
    <mergeCell ref="B6:B9"/>
    <mergeCell ref="C6:C9"/>
    <mergeCell ref="D6:D9"/>
  </mergeCells>
  <pageMargins left="0.25" right="0.25" top="0.75" bottom="0.75" header="0.3" footer="0.3"/>
  <pageSetup paperSize="9" scale="92" orientation="portrait" r:id="rId1"/>
  <rowBreaks count="2" manualBreakCount="2">
    <brk id="22" max="9" man="1"/>
    <brk id="4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ความก้าวหน้าใช้งบ</vt:lpstr>
      <vt:lpstr>สรุปภาพรวมการใช้จ่ายงบ</vt:lpstr>
      <vt:lpstr>ความก้าวหน้าใช้งบ!Print_Area</vt:lpstr>
      <vt:lpstr>สรุปภาพรวมการใช้จ่ายงบ!Print_Area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Yospakorn Chumkhuntod</cp:lastModifiedBy>
  <cp:lastPrinted>2026-06-19T11:55:23Z</cp:lastPrinted>
  <dcterms:created xsi:type="dcterms:W3CDTF">2023-05-30T14:11:59Z</dcterms:created>
  <dcterms:modified xsi:type="dcterms:W3CDTF">2026-07-10T09:07:21Z</dcterms:modified>
</cp:coreProperties>
</file>